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<sst xmlns="http://schemas.openxmlformats.org/spreadsheetml/2006/main" count="1120" uniqueCount="210">
  <si>
    <t>村编号</t>
  </si>
  <si>
    <t>村名称</t>
  </si>
  <si>
    <t>姓名</t>
  </si>
  <si>
    <t>公民身份号码</t>
  </si>
  <si>
    <t>待遇发放状态</t>
  </si>
  <si>
    <t>待遇开始年月</t>
  </si>
  <si>
    <t>发放途径</t>
  </si>
  <si>
    <t>发放机构</t>
  </si>
  <si>
    <t>待遇金额</t>
  </si>
  <si>
    <t>居住地址</t>
  </si>
  <si>
    <t>梅池</t>
  </si>
  <si>
    <t>高永红</t>
  </si>
  <si>
    <t>正常发放</t>
  </si>
  <si>
    <t>社发发放</t>
  </si>
  <si>
    <t>邮政储蓄</t>
  </si>
  <si>
    <t>南阳市淅川县西簧乡梅池</t>
  </si>
  <si>
    <t>陈富有</t>
  </si>
  <si>
    <t>姚生娃</t>
  </si>
  <si>
    <t>吴印花</t>
  </si>
  <si>
    <t>陈小女</t>
  </si>
  <si>
    <t>万银强</t>
  </si>
  <si>
    <t>刘春华</t>
  </si>
  <si>
    <t>陈全</t>
  </si>
  <si>
    <t>李西娥</t>
  </si>
  <si>
    <t>徐秀奇</t>
  </si>
  <si>
    <t>夏新华</t>
  </si>
  <si>
    <t>王保群</t>
  </si>
  <si>
    <t>王合娃</t>
  </si>
  <si>
    <t>李金焕</t>
  </si>
  <si>
    <t>杨雄伟</t>
  </si>
  <si>
    <t>叶克兰</t>
  </si>
  <si>
    <t>全国夫</t>
  </si>
  <si>
    <t>王兴信</t>
  </si>
  <si>
    <t>41292719470917141X</t>
  </si>
  <si>
    <t>高应芝</t>
  </si>
  <si>
    <t>刘伍焕</t>
  </si>
  <si>
    <t>张玉焕</t>
  </si>
  <si>
    <t>郝改英</t>
  </si>
  <si>
    <t>高应娥</t>
  </si>
  <si>
    <t>孙国奇</t>
  </si>
  <si>
    <t>陈爱存</t>
  </si>
  <si>
    <t>陆涣香</t>
  </si>
  <si>
    <t>张建国</t>
  </si>
  <si>
    <t>王家兴</t>
  </si>
  <si>
    <t>张改荣</t>
  </si>
  <si>
    <t>王兴兰</t>
  </si>
  <si>
    <t>曹清芬</t>
  </si>
  <si>
    <t>储成华</t>
  </si>
  <si>
    <t>李秀连</t>
  </si>
  <si>
    <t>曹清波</t>
  </si>
  <si>
    <t>高景瑞</t>
  </si>
  <si>
    <t>王从德</t>
  </si>
  <si>
    <t>赵建国</t>
  </si>
  <si>
    <t>马群英</t>
  </si>
  <si>
    <t>刘春明</t>
  </si>
  <si>
    <t>柯根来</t>
  </si>
  <si>
    <t>张红彦</t>
  </si>
  <si>
    <t>41292719420418141X</t>
  </si>
  <si>
    <t>武国强</t>
  </si>
  <si>
    <t>刘合才</t>
  </si>
  <si>
    <t>余香娃</t>
  </si>
  <si>
    <t>陈富英</t>
  </si>
  <si>
    <t>杜秀云</t>
  </si>
  <si>
    <t>石厚科</t>
  </si>
  <si>
    <t>陈林清</t>
  </si>
  <si>
    <t>姚华娃</t>
  </si>
  <si>
    <t>刘大拴</t>
  </si>
  <si>
    <t>张梅</t>
  </si>
  <si>
    <t>李光秀</t>
  </si>
  <si>
    <t>陈丙林</t>
  </si>
  <si>
    <t>李遂勤</t>
  </si>
  <si>
    <t>王金风</t>
  </si>
  <si>
    <t>陈爱芝</t>
  </si>
  <si>
    <t>曹荣娃</t>
  </si>
  <si>
    <t>项俭娃</t>
  </si>
  <si>
    <t>项双俭</t>
  </si>
  <si>
    <t>储成明</t>
  </si>
  <si>
    <t>陈其祥</t>
  </si>
  <si>
    <t>党成印</t>
  </si>
  <si>
    <t>余周娃</t>
  </si>
  <si>
    <t>姚贵香</t>
  </si>
  <si>
    <t>41292719571105142X</t>
  </si>
  <si>
    <t>姚成功</t>
  </si>
  <si>
    <t>方德英</t>
  </si>
  <si>
    <t>党双印</t>
  </si>
  <si>
    <t>何改云</t>
  </si>
  <si>
    <t>刘明才</t>
  </si>
  <si>
    <t>储有成</t>
  </si>
  <si>
    <t>金兰芝</t>
  </si>
  <si>
    <t>陈富均</t>
  </si>
  <si>
    <t>石丛合</t>
  </si>
  <si>
    <t>郭巧荣</t>
  </si>
  <si>
    <t>杨会奇</t>
  </si>
  <si>
    <t>谢其芳</t>
  </si>
  <si>
    <t>赵爱娃</t>
  </si>
  <si>
    <t>余娥娃</t>
  </si>
  <si>
    <t>陈治英</t>
  </si>
  <si>
    <t>余中风</t>
  </si>
  <si>
    <t>高花荣</t>
  </si>
  <si>
    <t>41292719541205142X</t>
  </si>
  <si>
    <t>杨景芝</t>
  </si>
  <si>
    <t>储法娃</t>
  </si>
  <si>
    <t>陈其贵</t>
  </si>
  <si>
    <t>万娥娃</t>
  </si>
  <si>
    <t>杜月琴</t>
  </si>
  <si>
    <t>孙振华</t>
  </si>
  <si>
    <t>41292719380923142X</t>
  </si>
  <si>
    <t>余群子</t>
  </si>
  <si>
    <t>刘合平</t>
  </si>
  <si>
    <t>孙丰华</t>
  </si>
  <si>
    <t>万银福</t>
  </si>
  <si>
    <t>王帮三</t>
  </si>
  <si>
    <t>曹玉才</t>
  </si>
  <si>
    <t>蔡吉安</t>
  </si>
  <si>
    <t>毛翠英</t>
  </si>
  <si>
    <t>41292719510724142X</t>
  </si>
  <si>
    <t>王怀德</t>
  </si>
  <si>
    <t>孙国文</t>
  </si>
  <si>
    <t>张老木</t>
  </si>
  <si>
    <t>徐群芝</t>
  </si>
  <si>
    <t>谢邦有</t>
  </si>
  <si>
    <t>吕书艮</t>
  </si>
  <si>
    <t>石原梅</t>
  </si>
  <si>
    <t>陈其发</t>
  </si>
  <si>
    <t>魏长娥</t>
  </si>
  <si>
    <t>赵自信</t>
  </si>
  <si>
    <t>程良娥</t>
  </si>
  <si>
    <t>陈满敏</t>
  </si>
  <si>
    <t>万印洪</t>
  </si>
  <si>
    <t>王兴周</t>
  </si>
  <si>
    <t>曹条娃</t>
  </si>
  <si>
    <t>张俭成</t>
  </si>
  <si>
    <t>王遂国</t>
  </si>
  <si>
    <t>高景华</t>
  </si>
  <si>
    <t>赵自成</t>
  </si>
  <si>
    <t>王福春</t>
  </si>
  <si>
    <t>武焕芝</t>
  </si>
  <si>
    <t>41292719500606142X</t>
  </si>
  <si>
    <t>陆荣进</t>
  </si>
  <si>
    <t>程良英</t>
  </si>
  <si>
    <t>王从华</t>
  </si>
  <si>
    <t>王长祥</t>
  </si>
  <si>
    <t>刘伍胜</t>
  </si>
  <si>
    <t>余秀娥</t>
  </si>
  <si>
    <t>党金夫</t>
  </si>
  <si>
    <t>朱太荣</t>
  </si>
  <si>
    <t>曹发林</t>
  </si>
  <si>
    <t>芦杨存</t>
  </si>
  <si>
    <t>王富存</t>
  </si>
  <si>
    <t>刘明山</t>
  </si>
  <si>
    <t>谢海清</t>
  </si>
  <si>
    <t>李玉清</t>
  </si>
  <si>
    <t>余全荣</t>
  </si>
  <si>
    <t>41292719430126142X</t>
  </si>
  <si>
    <t>谢秀勤</t>
  </si>
  <si>
    <t>苏相林</t>
  </si>
  <si>
    <t>魏环娥</t>
  </si>
  <si>
    <t>刘景云</t>
  </si>
  <si>
    <t>杨秀华</t>
  </si>
  <si>
    <t>郭西光</t>
  </si>
  <si>
    <t>张斗娃</t>
  </si>
  <si>
    <t>姚明义</t>
  </si>
  <si>
    <t>李桂香</t>
  </si>
  <si>
    <t>储保成</t>
  </si>
  <si>
    <t>郭遂光</t>
  </si>
  <si>
    <t>王群周</t>
  </si>
  <si>
    <t>樊长华</t>
  </si>
  <si>
    <t>刘建设</t>
  </si>
  <si>
    <t>张华娃</t>
  </si>
  <si>
    <t>翁清林</t>
  </si>
  <si>
    <t>赵长春</t>
  </si>
  <si>
    <t>陆吉山</t>
  </si>
  <si>
    <t>项天祥</t>
  </si>
  <si>
    <t>王忠德</t>
  </si>
  <si>
    <t>41292719480525141X</t>
  </si>
  <si>
    <t>姚春兰</t>
  </si>
  <si>
    <t>刘伍明</t>
  </si>
  <si>
    <t>张生娃</t>
  </si>
  <si>
    <t>李青山</t>
  </si>
  <si>
    <t>郑立英</t>
  </si>
  <si>
    <t>孙振业</t>
  </si>
  <si>
    <t>41292719291222141X</t>
  </si>
  <si>
    <t>高富才</t>
  </si>
  <si>
    <t>张宏华</t>
  </si>
  <si>
    <t>孙凤娃</t>
  </si>
  <si>
    <t>王帮兴</t>
  </si>
  <si>
    <t>王清华</t>
  </si>
  <si>
    <t>李贵英</t>
  </si>
  <si>
    <t>高采云</t>
  </si>
  <si>
    <t>曹俭娃</t>
  </si>
  <si>
    <t>邓玉娥</t>
  </si>
  <si>
    <t>王其秀</t>
  </si>
  <si>
    <t>景建林</t>
  </si>
  <si>
    <t>刘宏业</t>
  </si>
  <si>
    <t>41292719550714141X</t>
  </si>
  <si>
    <t>杨正芳</t>
  </si>
  <si>
    <t>王芝娃</t>
  </si>
  <si>
    <t>杨荣娃</t>
  </si>
  <si>
    <t>储成亮</t>
  </si>
  <si>
    <t>刘建梅</t>
  </si>
  <si>
    <t>吕科林</t>
  </si>
  <si>
    <t>周西芝</t>
  </si>
  <si>
    <t>曹发均</t>
  </si>
  <si>
    <t>余满全</t>
  </si>
  <si>
    <t>胡学吉</t>
  </si>
  <si>
    <t>陆遂夫</t>
  </si>
  <si>
    <t>张玉琴</t>
  </si>
  <si>
    <t>王天红</t>
  </si>
  <si>
    <t>41132619530405536X</t>
  </si>
  <si>
    <t>王保焕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</si>
</sst>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" borderId="7" applyNumberFormat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4"/>
  <sheetViews>
    <sheetView tabSelected="1" workbookViewId="0">
      <selection activeCell="G8" sqref="G8"/>
    </sheetView>
  </sheetViews>
  <sheetFormatPr defaultColWidth="9" defaultRowHeight="13.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tr">
        <f t="shared" ref="A2:A65" si="0">"41132614012"</f>
        <v>41132614012</v>
      </c>
      <c r="B2" t="s">
        <v>10</v>
      </c>
      <c r="C2" t="s">
        <v>11</v>
      </c>
      <c r="D2" t="str">
        <f>"412927195809191420"</f>
        <v>412927195809191420</v>
      </c>
      <c r="E2" t="s">
        <v>12</v>
      </c>
      <c r="F2" t="str">
        <f>"201810"</f>
        <v>201810</v>
      </c>
      <c r="G2" t="s">
        <v>13</v>
      </c>
      <c r="H2" t="s">
        <v>14</v>
      </c>
      <c r="I2" t="str">
        <f>"114.66"</f>
        <v>114.66</v>
      </c>
      <c r="J2" t="s">
        <v>15</v>
      </c>
    </row>
    <row r="3" spans="1:10">
      <c r="A3" t="str">
        <f t="shared" si="0"/>
        <v>41132614012</v>
      </c>
      <c r="B3" t="s">
        <v>10</v>
      </c>
      <c r="C3" t="s">
        <v>16</v>
      </c>
      <c r="D3" t="str">
        <f>"412927195107021419"</f>
        <v>412927195107021419</v>
      </c>
      <c r="E3" t="s">
        <v>12</v>
      </c>
      <c r="F3" t="str">
        <f>"201201"</f>
        <v>201201</v>
      </c>
      <c r="G3" t="s">
        <v>13</v>
      </c>
      <c r="H3" t="s">
        <v>14</v>
      </c>
      <c r="I3" t="str">
        <f>"104.93"</f>
        <v>104.93</v>
      </c>
      <c r="J3" t="s">
        <v>15</v>
      </c>
    </row>
    <row r="4" spans="1:10">
      <c r="A4" t="str">
        <f t="shared" si="0"/>
        <v>41132614012</v>
      </c>
      <c r="B4" t="s">
        <v>10</v>
      </c>
      <c r="C4" t="s">
        <v>17</v>
      </c>
      <c r="D4" t="str">
        <f>"412927195207291416"</f>
        <v>412927195207291416</v>
      </c>
      <c r="E4" t="s">
        <v>12</v>
      </c>
      <c r="F4" t="str">
        <f>"201211"</f>
        <v>201211</v>
      </c>
      <c r="G4" t="s">
        <v>13</v>
      </c>
      <c r="H4" t="s">
        <v>14</v>
      </c>
      <c r="I4" t="str">
        <f>"105.96"</f>
        <v>105.96</v>
      </c>
      <c r="J4" t="s">
        <v>15</v>
      </c>
    </row>
    <row r="5" spans="1:10">
      <c r="A5" t="str">
        <f t="shared" si="0"/>
        <v>41132614012</v>
      </c>
      <c r="B5" t="s">
        <v>10</v>
      </c>
      <c r="C5" t="s">
        <v>18</v>
      </c>
      <c r="D5" t="str">
        <f>"412927195409121423"</f>
        <v>412927195409121423</v>
      </c>
      <c r="E5" t="s">
        <v>12</v>
      </c>
      <c r="F5" t="str">
        <f>"201410"</f>
        <v>201410</v>
      </c>
      <c r="G5" t="s">
        <v>13</v>
      </c>
      <c r="H5" t="s">
        <v>14</v>
      </c>
      <c r="I5" t="str">
        <f>"108.09"</f>
        <v>108.09</v>
      </c>
      <c r="J5" t="s">
        <v>15</v>
      </c>
    </row>
    <row r="6" spans="1:10">
      <c r="A6" t="str">
        <f t="shared" si="0"/>
        <v>41132614012</v>
      </c>
      <c r="B6" t="s">
        <v>10</v>
      </c>
      <c r="C6" t="s">
        <v>19</v>
      </c>
      <c r="D6" t="str">
        <f>"412927195402281424"</f>
        <v>412927195402281424</v>
      </c>
      <c r="E6" t="s">
        <v>12</v>
      </c>
      <c r="F6" t="str">
        <f>"201403"</f>
        <v>201403</v>
      </c>
      <c r="G6" t="s">
        <v>13</v>
      </c>
      <c r="H6" t="s">
        <v>14</v>
      </c>
      <c r="I6" t="str">
        <f>"110.12"</f>
        <v>110.12</v>
      </c>
      <c r="J6" t="s">
        <v>15</v>
      </c>
    </row>
    <row r="7" spans="1:10">
      <c r="A7" t="str">
        <f t="shared" si="0"/>
        <v>41132614012</v>
      </c>
      <c r="B7" t="s">
        <v>10</v>
      </c>
      <c r="C7" t="s">
        <v>20</v>
      </c>
      <c r="D7" t="str">
        <f>"412927195009271414"</f>
        <v>412927195009271414</v>
      </c>
      <c r="E7" t="s">
        <v>12</v>
      </c>
      <c r="F7" t="str">
        <f>"201101"</f>
        <v>201101</v>
      </c>
      <c r="G7" t="s">
        <v>13</v>
      </c>
      <c r="H7" t="s">
        <v>14</v>
      </c>
      <c r="I7" t="str">
        <f>"103.96"</f>
        <v>103.96</v>
      </c>
      <c r="J7" t="s">
        <v>15</v>
      </c>
    </row>
    <row r="8" spans="1:10">
      <c r="A8" t="str">
        <f t="shared" si="0"/>
        <v>41132614012</v>
      </c>
      <c r="B8" t="s">
        <v>10</v>
      </c>
      <c r="C8" t="s">
        <v>21</v>
      </c>
      <c r="D8" t="str">
        <f>"412927195503161413"</f>
        <v>412927195503161413</v>
      </c>
      <c r="E8" t="s">
        <v>12</v>
      </c>
      <c r="F8" t="str">
        <f>"201504"</f>
        <v>201504</v>
      </c>
      <c r="G8" t="s">
        <v>13</v>
      </c>
      <c r="H8" t="s">
        <v>14</v>
      </c>
      <c r="I8" t="str">
        <f>"109.1"</f>
        <v>109.1</v>
      </c>
      <c r="J8" t="s">
        <v>15</v>
      </c>
    </row>
    <row r="9" spans="1:10">
      <c r="A9" t="str">
        <f t="shared" si="0"/>
        <v>41132614012</v>
      </c>
      <c r="B9" t="s">
        <v>10</v>
      </c>
      <c r="C9" t="s">
        <v>22</v>
      </c>
      <c r="D9" t="str">
        <f>"412927195511241413"</f>
        <v>412927195511241413</v>
      </c>
      <c r="E9" t="s">
        <v>12</v>
      </c>
      <c r="F9" t="str">
        <f>"201512"</f>
        <v>201512</v>
      </c>
      <c r="G9" t="s">
        <v>13</v>
      </c>
      <c r="H9" t="s">
        <v>14</v>
      </c>
      <c r="I9" t="str">
        <f>"109.2"</f>
        <v>109.2</v>
      </c>
      <c r="J9" t="s">
        <v>15</v>
      </c>
    </row>
    <row r="10" spans="1:10">
      <c r="A10" t="str">
        <f t="shared" si="0"/>
        <v>41132614012</v>
      </c>
      <c r="B10" t="s">
        <v>10</v>
      </c>
      <c r="C10" t="s">
        <v>23</v>
      </c>
      <c r="D10" t="str">
        <f>"412927195001131425"</f>
        <v>412927195001131425</v>
      </c>
      <c r="E10" t="s">
        <v>12</v>
      </c>
      <c r="F10" t="str">
        <f>"201101"</f>
        <v>201101</v>
      </c>
      <c r="G10" t="s">
        <v>13</v>
      </c>
      <c r="H10" t="s">
        <v>14</v>
      </c>
      <c r="I10" t="str">
        <f>"103.96"</f>
        <v>103.96</v>
      </c>
      <c r="J10" t="s">
        <v>15</v>
      </c>
    </row>
    <row r="11" spans="1:10">
      <c r="A11" t="str">
        <f t="shared" si="0"/>
        <v>41132614012</v>
      </c>
      <c r="B11" t="s">
        <v>10</v>
      </c>
      <c r="C11" t="s">
        <v>24</v>
      </c>
      <c r="D11" t="str">
        <f>"412927195406281413"</f>
        <v>412927195406281413</v>
      </c>
      <c r="E11" t="s">
        <v>12</v>
      </c>
      <c r="F11" t="str">
        <f>"201407"</f>
        <v>201407</v>
      </c>
      <c r="G11" t="s">
        <v>13</v>
      </c>
      <c r="H11" t="s">
        <v>14</v>
      </c>
      <c r="I11" t="str">
        <f>"108.05"</f>
        <v>108.05</v>
      </c>
      <c r="J11" t="s">
        <v>15</v>
      </c>
    </row>
    <row r="12" spans="1:10">
      <c r="A12" t="str">
        <f t="shared" si="0"/>
        <v>41132614012</v>
      </c>
      <c r="B12" t="s">
        <v>10</v>
      </c>
      <c r="C12" t="s">
        <v>25</v>
      </c>
      <c r="D12" t="str">
        <f>"412927195802021429"</f>
        <v>412927195802021429</v>
      </c>
      <c r="E12" t="s">
        <v>12</v>
      </c>
      <c r="F12" t="str">
        <f>"201803"</f>
        <v>201803</v>
      </c>
      <c r="G12" t="s">
        <v>13</v>
      </c>
      <c r="H12" t="s">
        <v>14</v>
      </c>
      <c r="I12" t="str">
        <f>"113.83"</f>
        <v>113.83</v>
      </c>
      <c r="J12" t="s">
        <v>15</v>
      </c>
    </row>
    <row r="13" spans="1:10">
      <c r="A13" t="str">
        <f t="shared" si="0"/>
        <v>41132614012</v>
      </c>
      <c r="B13" t="s">
        <v>10</v>
      </c>
      <c r="C13" t="s">
        <v>26</v>
      </c>
      <c r="D13" t="str">
        <f>"412927195203031414"</f>
        <v>412927195203031414</v>
      </c>
      <c r="E13" t="s">
        <v>12</v>
      </c>
      <c r="F13" t="str">
        <f>"201211"</f>
        <v>201211</v>
      </c>
      <c r="G13" t="s">
        <v>13</v>
      </c>
      <c r="H13" t="s">
        <v>14</v>
      </c>
      <c r="I13" t="str">
        <f>"105.4"</f>
        <v>105.4</v>
      </c>
      <c r="J13" t="s">
        <v>15</v>
      </c>
    </row>
    <row r="14" spans="1:10">
      <c r="A14" t="str">
        <f t="shared" si="0"/>
        <v>41132614012</v>
      </c>
      <c r="B14" t="s">
        <v>10</v>
      </c>
      <c r="C14" t="s">
        <v>27</v>
      </c>
      <c r="D14" t="str">
        <f>"412927195704111412"</f>
        <v>412927195704111412</v>
      </c>
      <c r="E14" t="s">
        <v>12</v>
      </c>
      <c r="F14" t="str">
        <f>"201705"</f>
        <v>201705</v>
      </c>
      <c r="G14" t="s">
        <v>13</v>
      </c>
      <c r="H14" t="s">
        <v>14</v>
      </c>
      <c r="I14" t="str">
        <f>"111.24"</f>
        <v>111.24</v>
      </c>
      <c r="J14" t="s">
        <v>15</v>
      </c>
    </row>
    <row r="15" spans="1:10">
      <c r="A15" t="str">
        <f t="shared" si="0"/>
        <v>41132614012</v>
      </c>
      <c r="B15" t="s">
        <v>10</v>
      </c>
      <c r="C15" t="s">
        <v>28</v>
      </c>
      <c r="D15" t="str">
        <f>"412927193811141423"</f>
        <v>412927193811141423</v>
      </c>
      <c r="E15" t="s">
        <v>12</v>
      </c>
      <c r="F15" t="str">
        <f t="shared" ref="F15:F24" si="1">"201101"</f>
        <v>201101</v>
      </c>
      <c r="G15" t="s">
        <v>13</v>
      </c>
      <c r="H15" t="s">
        <v>14</v>
      </c>
      <c r="I15" t="str">
        <f t="shared" ref="I15:I24" si="2">"103"</f>
        <v>103</v>
      </c>
      <c r="J15" t="s">
        <v>15</v>
      </c>
    </row>
    <row r="16" spans="1:10">
      <c r="A16" t="str">
        <f t="shared" si="0"/>
        <v>41132614012</v>
      </c>
      <c r="B16" t="s">
        <v>10</v>
      </c>
      <c r="C16" t="s">
        <v>29</v>
      </c>
      <c r="D16" t="str">
        <f>"412927194802191415"</f>
        <v>412927194802191415</v>
      </c>
      <c r="E16" t="s">
        <v>12</v>
      </c>
      <c r="F16" t="str">
        <f t="shared" si="1"/>
        <v>201101</v>
      </c>
      <c r="G16" t="s">
        <v>13</v>
      </c>
      <c r="H16" t="s">
        <v>14</v>
      </c>
      <c r="I16" t="str">
        <f t="shared" si="2"/>
        <v>103</v>
      </c>
      <c r="J16" t="s">
        <v>15</v>
      </c>
    </row>
    <row r="17" spans="1:10">
      <c r="A17" t="str">
        <f t="shared" si="0"/>
        <v>41132614012</v>
      </c>
      <c r="B17" t="s">
        <v>10</v>
      </c>
      <c r="C17" t="s">
        <v>30</v>
      </c>
      <c r="D17" t="str">
        <f>"412927194902121422"</f>
        <v>412927194902121422</v>
      </c>
      <c r="E17" t="s">
        <v>12</v>
      </c>
      <c r="F17" t="str">
        <f t="shared" si="1"/>
        <v>201101</v>
      </c>
      <c r="G17" t="s">
        <v>13</v>
      </c>
      <c r="H17" t="s">
        <v>14</v>
      </c>
      <c r="I17" t="str">
        <f t="shared" si="2"/>
        <v>103</v>
      </c>
      <c r="J17" t="s">
        <v>15</v>
      </c>
    </row>
    <row r="18" spans="1:10">
      <c r="A18" t="str">
        <f t="shared" si="0"/>
        <v>41132614012</v>
      </c>
      <c r="B18" t="s">
        <v>10</v>
      </c>
      <c r="C18" t="s">
        <v>31</v>
      </c>
      <c r="D18" t="str">
        <f>"412927193603071416"</f>
        <v>412927193603071416</v>
      </c>
      <c r="E18" t="s">
        <v>12</v>
      </c>
      <c r="F18" t="str">
        <f t="shared" si="1"/>
        <v>201101</v>
      </c>
      <c r="G18" t="s">
        <v>13</v>
      </c>
      <c r="H18" t="s">
        <v>14</v>
      </c>
      <c r="I18" t="str">
        <f t="shared" si="2"/>
        <v>103</v>
      </c>
      <c r="J18" t="s">
        <v>15</v>
      </c>
    </row>
    <row r="19" spans="1:10">
      <c r="A19" t="str">
        <f t="shared" si="0"/>
        <v>41132614012</v>
      </c>
      <c r="B19" t="s">
        <v>10</v>
      </c>
      <c r="C19" t="s">
        <v>32</v>
      </c>
      <c r="D19" t="s">
        <v>33</v>
      </c>
      <c r="E19" t="s">
        <v>12</v>
      </c>
      <c r="F19" t="str">
        <f t="shared" si="1"/>
        <v>201101</v>
      </c>
      <c r="G19" t="s">
        <v>13</v>
      </c>
      <c r="H19" t="s">
        <v>14</v>
      </c>
      <c r="I19" t="str">
        <f t="shared" si="2"/>
        <v>103</v>
      </c>
      <c r="J19" t="s">
        <v>15</v>
      </c>
    </row>
    <row r="20" spans="1:10">
      <c r="A20" t="str">
        <f t="shared" si="0"/>
        <v>41132614012</v>
      </c>
      <c r="B20" t="s">
        <v>10</v>
      </c>
      <c r="C20" t="s">
        <v>34</v>
      </c>
      <c r="D20" t="str">
        <f>"412927193209251427"</f>
        <v>412927193209251427</v>
      </c>
      <c r="E20" t="s">
        <v>12</v>
      </c>
      <c r="F20" t="str">
        <f t="shared" si="1"/>
        <v>201101</v>
      </c>
      <c r="G20" t="s">
        <v>13</v>
      </c>
      <c r="H20" t="s">
        <v>14</v>
      </c>
      <c r="I20" t="str">
        <f t="shared" si="2"/>
        <v>103</v>
      </c>
      <c r="J20" t="s">
        <v>15</v>
      </c>
    </row>
    <row r="21" spans="1:10">
      <c r="A21" t="str">
        <f t="shared" si="0"/>
        <v>41132614012</v>
      </c>
      <c r="B21" t="s">
        <v>10</v>
      </c>
      <c r="C21" t="s">
        <v>35</v>
      </c>
      <c r="D21" t="str">
        <f>"412927194208151429"</f>
        <v>412927194208151429</v>
      </c>
      <c r="E21" t="s">
        <v>12</v>
      </c>
      <c r="F21" t="str">
        <f t="shared" si="1"/>
        <v>201101</v>
      </c>
      <c r="G21" t="s">
        <v>13</v>
      </c>
      <c r="H21" t="s">
        <v>14</v>
      </c>
      <c r="I21" t="str">
        <f t="shared" si="2"/>
        <v>103</v>
      </c>
      <c r="J21" t="s">
        <v>15</v>
      </c>
    </row>
    <row r="22" spans="1:10">
      <c r="A22" t="str">
        <f t="shared" si="0"/>
        <v>41132614012</v>
      </c>
      <c r="B22" t="s">
        <v>10</v>
      </c>
      <c r="C22" t="s">
        <v>36</v>
      </c>
      <c r="D22" t="str">
        <f>"412927194912061443"</f>
        <v>412927194912061443</v>
      </c>
      <c r="E22" t="s">
        <v>12</v>
      </c>
      <c r="F22" t="str">
        <f t="shared" si="1"/>
        <v>201101</v>
      </c>
      <c r="G22" t="s">
        <v>13</v>
      </c>
      <c r="H22" t="s">
        <v>14</v>
      </c>
      <c r="I22" t="str">
        <f t="shared" si="2"/>
        <v>103</v>
      </c>
      <c r="J22" t="s">
        <v>15</v>
      </c>
    </row>
    <row r="23" spans="1:10">
      <c r="A23" t="str">
        <f t="shared" si="0"/>
        <v>41132614012</v>
      </c>
      <c r="B23" t="s">
        <v>10</v>
      </c>
      <c r="C23" t="s">
        <v>37</v>
      </c>
      <c r="D23" t="str">
        <f>"412927194803161429"</f>
        <v>412927194803161429</v>
      </c>
      <c r="E23" t="s">
        <v>12</v>
      </c>
      <c r="F23" t="str">
        <f t="shared" si="1"/>
        <v>201101</v>
      </c>
      <c r="G23" t="s">
        <v>13</v>
      </c>
      <c r="H23" t="s">
        <v>14</v>
      </c>
      <c r="I23" t="str">
        <f t="shared" si="2"/>
        <v>103</v>
      </c>
      <c r="J23" t="s">
        <v>15</v>
      </c>
    </row>
    <row r="24" spans="1:10">
      <c r="A24" t="str">
        <f t="shared" si="0"/>
        <v>41132614012</v>
      </c>
      <c r="B24" t="s">
        <v>10</v>
      </c>
      <c r="C24" t="s">
        <v>38</v>
      </c>
      <c r="D24" t="str">
        <f>"412927193112081441"</f>
        <v>412927193112081441</v>
      </c>
      <c r="E24" t="s">
        <v>12</v>
      </c>
      <c r="F24" t="str">
        <f t="shared" si="1"/>
        <v>201101</v>
      </c>
      <c r="G24" t="s">
        <v>13</v>
      </c>
      <c r="H24" t="s">
        <v>14</v>
      </c>
      <c r="I24" t="str">
        <f t="shared" si="2"/>
        <v>103</v>
      </c>
      <c r="J24" t="s">
        <v>15</v>
      </c>
    </row>
    <row r="25" spans="1:10">
      <c r="A25" t="str">
        <f t="shared" si="0"/>
        <v>41132614012</v>
      </c>
      <c r="B25" t="s">
        <v>10</v>
      </c>
      <c r="C25" t="s">
        <v>39</v>
      </c>
      <c r="D25" t="str">
        <f>"412927195604221411"</f>
        <v>412927195604221411</v>
      </c>
      <c r="E25" t="s">
        <v>12</v>
      </c>
      <c r="F25" t="str">
        <f>"201605"</f>
        <v>201605</v>
      </c>
      <c r="G25" t="s">
        <v>13</v>
      </c>
      <c r="H25" t="s">
        <v>14</v>
      </c>
      <c r="I25" t="str">
        <f>"110.19"</f>
        <v>110.19</v>
      </c>
      <c r="J25" t="s">
        <v>15</v>
      </c>
    </row>
    <row r="26" spans="1:10">
      <c r="A26" t="str">
        <f t="shared" si="0"/>
        <v>41132614012</v>
      </c>
      <c r="B26" t="s">
        <v>10</v>
      </c>
      <c r="C26" t="s">
        <v>40</v>
      </c>
      <c r="D26" t="str">
        <f>"412927195208201427"</f>
        <v>412927195208201427</v>
      </c>
      <c r="E26" t="s">
        <v>12</v>
      </c>
      <c r="F26" t="str">
        <f>"201209"</f>
        <v>201209</v>
      </c>
      <c r="G26" t="s">
        <v>13</v>
      </c>
      <c r="H26" t="s">
        <v>14</v>
      </c>
      <c r="I26" t="str">
        <f>"105.93"</f>
        <v>105.93</v>
      </c>
      <c r="J26" t="s">
        <v>15</v>
      </c>
    </row>
    <row r="27" spans="1:10">
      <c r="A27" t="str">
        <f t="shared" si="0"/>
        <v>41132614012</v>
      </c>
      <c r="B27" t="s">
        <v>10</v>
      </c>
      <c r="C27" t="s">
        <v>41</v>
      </c>
      <c r="D27" t="str">
        <f>"412927195506151421"</f>
        <v>412927195506151421</v>
      </c>
      <c r="E27" t="s">
        <v>12</v>
      </c>
      <c r="F27" t="str">
        <f>"201511"</f>
        <v>201511</v>
      </c>
      <c r="G27" t="s">
        <v>13</v>
      </c>
      <c r="H27" t="s">
        <v>14</v>
      </c>
      <c r="I27" t="str">
        <f>"109.18"</f>
        <v>109.18</v>
      </c>
      <c r="J27" t="s">
        <v>15</v>
      </c>
    </row>
    <row r="28" spans="1:10">
      <c r="A28" t="str">
        <f t="shared" si="0"/>
        <v>41132614012</v>
      </c>
      <c r="B28" t="s">
        <v>10</v>
      </c>
      <c r="C28" t="s">
        <v>42</v>
      </c>
      <c r="D28" t="str">
        <f>"412927195211131415"</f>
        <v>412927195211131415</v>
      </c>
      <c r="E28" t="s">
        <v>12</v>
      </c>
      <c r="F28" t="str">
        <f>"201212"</f>
        <v>201212</v>
      </c>
      <c r="G28" t="s">
        <v>13</v>
      </c>
      <c r="H28" t="s">
        <v>14</v>
      </c>
      <c r="I28" t="str">
        <f>"105.96"</f>
        <v>105.96</v>
      </c>
      <c r="J28" t="s">
        <v>15</v>
      </c>
    </row>
    <row r="29" spans="1:10">
      <c r="A29" t="str">
        <f t="shared" si="0"/>
        <v>41132614012</v>
      </c>
      <c r="B29" t="s">
        <v>10</v>
      </c>
      <c r="C29" t="s">
        <v>43</v>
      </c>
      <c r="D29" t="str">
        <f>"412927194911161418"</f>
        <v>412927194911161418</v>
      </c>
      <c r="E29" t="s">
        <v>12</v>
      </c>
      <c r="F29" t="str">
        <f>"201101"</f>
        <v>201101</v>
      </c>
      <c r="G29" t="s">
        <v>13</v>
      </c>
      <c r="H29" t="s">
        <v>14</v>
      </c>
      <c r="I29" t="str">
        <f>"103"</f>
        <v>103</v>
      </c>
      <c r="J29" t="s">
        <v>15</v>
      </c>
    </row>
    <row r="30" spans="1:10">
      <c r="A30" t="str">
        <f t="shared" si="0"/>
        <v>41132614012</v>
      </c>
      <c r="B30" t="s">
        <v>10</v>
      </c>
      <c r="C30" t="s">
        <v>44</v>
      </c>
      <c r="D30" t="str">
        <f>"412927195803051427"</f>
        <v>412927195803051427</v>
      </c>
      <c r="E30" t="s">
        <v>12</v>
      </c>
      <c r="F30" t="str">
        <f>"201804"</f>
        <v>201804</v>
      </c>
      <c r="G30" t="s">
        <v>13</v>
      </c>
      <c r="H30" t="s">
        <v>14</v>
      </c>
      <c r="I30" t="str">
        <f>"113.06"</f>
        <v>113.06</v>
      </c>
      <c r="J30" t="s">
        <v>15</v>
      </c>
    </row>
    <row r="31" spans="1:10">
      <c r="A31" t="str">
        <f t="shared" si="0"/>
        <v>41132614012</v>
      </c>
      <c r="B31" t="s">
        <v>10</v>
      </c>
      <c r="C31" t="s">
        <v>45</v>
      </c>
      <c r="D31" t="str">
        <f>"412927195111121420"</f>
        <v>412927195111121420</v>
      </c>
      <c r="E31" t="s">
        <v>12</v>
      </c>
      <c r="F31" t="str">
        <f>"201201"</f>
        <v>201201</v>
      </c>
      <c r="G31" t="s">
        <v>13</v>
      </c>
      <c r="H31" t="s">
        <v>14</v>
      </c>
      <c r="I31" t="str">
        <f>"104.93"</f>
        <v>104.93</v>
      </c>
      <c r="J31" t="s">
        <v>15</v>
      </c>
    </row>
    <row r="32" spans="1:10">
      <c r="A32" t="str">
        <f t="shared" si="0"/>
        <v>41132614012</v>
      </c>
      <c r="B32" t="s">
        <v>10</v>
      </c>
      <c r="C32" t="s">
        <v>46</v>
      </c>
      <c r="D32" t="str">
        <f>"412927195511131425"</f>
        <v>412927195511131425</v>
      </c>
      <c r="E32" t="s">
        <v>12</v>
      </c>
      <c r="F32" t="str">
        <f>"201512"</f>
        <v>201512</v>
      </c>
      <c r="G32" t="s">
        <v>13</v>
      </c>
      <c r="H32" t="s">
        <v>14</v>
      </c>
      <c r="I32" t="str">
        <f>"112.24"</f>
        <v>112.24</v>
      </c>
      <c r="J32" t="s">
        <v>15</v>
      </c>
    </row>
    <row r="33" spans="1:10">
      <c r="A33" t="str">
        <f t="shared" si="0"/>
        <v>41132614012</v>
      </c>
      <c r="B33" t="s">
        <v>10</v>
      </c>
      <c r="C33" t="s">
        <v>47</v>
      </c>
      <c r="D33" t="str">
        <f>"412927195301011417"</f>
        <v>412927195301011417</v>
      </c>
      <c r="E33" t="s">
        <v>12</v>
      </c>
      <c r="F33" t="str">
        <f>"201303"</f>
        <v>201303</v>
      </c>
      <c r="G33" t="s">
        <v>13</v>
      </c>
      <c r="H33" t="s">
        <v>14</v>
      </c>
      <c r="I33" t="str">
        <f>"106.93"</f>
        <v>106.93</v>
      </c>
      <c r="J33" t="s">
        <v>15</v>
      </c>
    </row>
    <row r="34" spans="1:10">
      <c r="A34" t="str">
        <f t="shared" si="0"/>
        <v>41132614012</v>
      </c>
      <c r="B34" t="s">
        <v>10</v>
      </c>
      <c r="C34" t="s">
        <v>48</v>
      </c>
      <c r="D34" t="str">
        <f>"412927195409211429"</f>
        <v>412927195409211429</v>
      </c>
      <c r="E34" t="s">
        <v>12</v>
      </c>
      <c r="F34" t="str">
        <f>"201410"</f>
        <v>201410</v>
      </c>
      <c r="G34" t="s">
        <v>13</v>
      </c>
      <c r="H34" t="s">
        <v>14</v>
      </c>
      <c r="I34" t="str">
        <f>"108.09"</f>
        <v>108.09</v>
      </c>
      <c r="J34" t="s">
        <v>15</v>
      </c>
    </row>
    <row r="35" spans="1:10">
      <c r="A35" t="str">
        <f t="shared" si="0"/>
        <v>41132614012</v>
      </c>
      <c r="B35" t="s">
        <v>10</v>
      </c>
      <c r="C35" t="s">
        <v>49</v>
      </c>
      <c r="D35" t="str">
        <f>"412927195209131432"</f>
        <v>412927195209131432</v>
      </c>
      <c r="E35" t="s">
        <v>12</v>
      </c>
      <c r="F35" t="str">
        <f>"201210"</f>
        <v>201210</v>
      </c>
      <c r="G35" t="s">
        <v>13</v>
      </c>
      <c r="H35" t="s">
        <v>14</v>
      </c>
      <c r="I35" t="str">
        <f>"130.92"</f>
        <v>130.92</v>
      </c>
      <c r="J35" t="s">
        <v>15</v>
      </c>
    </row>
    <row r="36" spans="1:10">
      <c r="A36" t="str">
        <f t="shared" si="0"/>
        <v>41132614012</v>
      </c>
      <c r="B36" t="s">
        <v>10</v>
      </c>
      <c r="C36" t="s">
        <v>50</v>
      </c>
      <c r="D36" t="str">
        <f>"412927195406051423"</f>
        <v>412927195406051423</v>
      </c>
      <c r="E36" t="s">
        <v>12</v>
      </c>
      <c r="F36" t="str">
        <f>"201407"</f>
        <v>201407</v>
      </c>
      <c r="G36" t="s">
        <v>13</v>
      </c>
      <c r="H36" t="s">
        <v>14</v>
      </c>
      <c r="I36" t="str">
        <f>"137.5"</f>
        <v>137.5</v>
      </c>
      <c r="J36" t="s">
        <v>15</v>
      </c>
    </row>
    <row r="37" spans="1:10">
      <c r="A37" t="str">
        <f t="shared" si="0"/>
        <v>41132614012</v>
      </c>
      <c r="B37" t="s">
        <v>10</v>
      </c>
      <c r="C37" t="s">
        <v>51</v>
      </c>
      <c r="D37" t="str">
        <f>"412927195411271439"</f>
        <v>412927195411271439</v>
      </c>
      <c r="E37" t="s">
        <v>12</v>
      </c>
      <c r="F37" t="str">
        <f>"201412"</f>
        <v>201412</v>
      </c>
      <c r="G37" t="s">
        <v>13</v>
      </c>
      <c r="H37" t="s">
        <v>14</v>
      </c>
      <c r="I37" t="str">
        <f>"107.8"</f>
        <v>107.8</v>
      </c>
      <c r="J37" t="s">
        <v>15</v>
      </c>
    </row>
    <row r="38" spans="1:10">
      <c r="A38" t="str">
        <f t="shared" si="0"/>
        <v>41132614012</v>
      </c>
      <c r="B38" t="s">
        <v>10</v>
      </c>
      <c r="C38" t="s">
        <v>52</v>
      </c>
      <c r="D38" t="str">
        <f>"412927195612281414"</f>
        <v>412927195612281414</v>
      </c>
      <c r="E38" t="s">
        <v>12</v>
      </c>
      <c r="F38" t="str">
        <f>"201701"</f>
        <v>201701</v>
      </c>
      <c r="G38" t="s">
        <v>13</v>
      </c>
      <c r="H38" t="s">
        <v>14</v>
      </c>
      <c r="I38" t="str">
        <f>"109.87"</f>
        <v>109.87</v>
      </c>
      <c r="J38" t="s">
        <v>15</v>
      </c>
    </row>
    <row r="39" spans="1:10">
      <c r="A39" t="str">
        <f t="shared" si="0"/>
        <v>41132614012</v>
      </c>
      <c r="B39" t="s">
        <v>10</v>
      </c>
      <c r="C39" t="s">
        <v>53</v>
      </c>
      <c r="D39" t="str">
        <f>"412927195708211429"</f>
        <v>412927195708211429</v>
      </c>
      <c r="E39" t="s">
        <v>12</v>
      </c>
      <c r="F39" t="str">
        <f>"201709"</f>
        <v>201709</v>
      </c>
      <c r="G39" t="s">
        <v>13</v>
      </c>
      <c r="H39" t="s">
        <v>14</v>
      </c>
      <c r="I39" t="str">
        <f>"111.29"</f>
        <v>111.29</v>
      </c>
      <c r="J39" t="s">
        <v>15</v>
      </c>
    </row>
    <row r="40" spans="1:10">
      <c r="A40" t="str">
        <f t="shared" si="0"/>
        <v>41132614012</v>
      </c>
      <c r="B40" t="s">
        <v>10</v>
      </c>
      <c r="C40" t="s">
        <v>54</v>
      </c>
      <c r="D40" t="str">
        <f>"412927195702141415"</f>
        <v>412927195702141415</v>
      </c>
      <c r="E40" t="s">
        <v>12</v>
      </c>
      <c r="F40" t="str">
        <f>"201703"</f>
        <v>201703</v>
      </c>
      <c r="G40" t="s">
        <v>13</v>
      </c>
      <c r="H40" t="s">
        <v>14</v>
      </c>
      <c r="I40" t="str">
        <f>"111.22"</f>
        <v>111.22</v>
      </c>
      <c r="J40" t="s">
        <v>15</v>
      </c>
    </row>
    <row r="41" spans="1:10">
      <c r="A41" t="str">
        <f t="shared" si="0"/>
        <v>41132614012</v>
      </c>
      <c r="B41" t="s">
        <v>10</v>
      </c>
      <c r="C41" t="s">
        <v>55</v>
      </c>
      <c r="D41" t="str">
        <f>"412927193702201415"</f>
        <v>412927193702201415</v>
      </c>
      <c r="E41" t="s">
        <v>12</v>
      </c>
      <c r="F41" t="str">
        <f t="shared" ref="F41:F48" si="3">"201101"</f>
        <v>201101</v>
      </c>
      <c r="G41" t="s">
        <v>13</v>
      </c>
      <c r="H41" t="s">
        <v>14</v>
      </c>
      <c r="I41" t="str">
        <f t="shared" ref="I41:I48" si="4">"103"</f>
        <v>103</v>
      </c>
      <c r="J41" t="s">
        <v>15</v>
      </c>
    </row>
    <row r="42" spans="1:10">
      <c r="A42" t="str">
        <f t="shared" si="0"/>
        <v>41132614012</v>
      </c>
      <c r="B42" t="s">
        <v>10</v>
      </c>
      <c r="C42" t="s">
        <v>56</v>
      </c>
      <c r="D42" t="s">
        <v>57</v>
      </c>
      <c r="E42" t="s">
        <v>12</v>
      </c>
      <c r="F42" t="str">
        <f t="shared" si="3"/>
        <v>201101</v>
      </c>
      <c r="G42" t="s">
        <v>13</v>
      </c>
      <c r="H42" t="s">
        <v>14</v>
      </c>
      <c r="I42" t="str">
        <f t="shared" si="4"/>
        <v>103</v>
      </c>
      <c r="J42" t="s">
        <v>15</v>
      </c>
    </row>
    <row r="43" spans="1:10">
      <c r="A43" t="str">
        <f t="shared" si="0"/>
        <v>41132614012</v>
      </c>
      <c r="B43" t="s">
        <v>10</v>
      </c>
      <c r="C43" t="s">
        <v>58</v>
      </c>
      <c r="D43" t="str">
        <f>"412927194702211415"</f>
        <v>412927194702211415</v>
      </c>
      <c r="E43" t="s">
        <v>12</v>
      </c>
      <c r="F43" t="str">
        <f t="shared" si="3"/>
        <v>201101</v>
      </c>
      <c r="G43" t="s">
        <v>13</v>
      </c>
      <c r="H43" t="s">
        <v>14</v>
      </c>
      <c r="I43" t="str">
        <f t="shared" si="4"/>
        <v>103</v>
      </c>
      <c r="J43" t="s">
        <v>15</v>
      </c>
    </row>
    <row r="44" spans="1:10">
      <c r="A44" t="str">
        <f t="shared" si="0"/>
        <v>41132614012</v>
      </c>
      <c r="B44" t="s">
        <v>10</v>
      </c>
      <c r="C44" t="s">
        <v>59</v>
      </c>
      <c r="D44" t="str">
        <f>"412927194309091410"</f>
        <v>412927194309091410</v>
      </c>
      <c r="E44" t="s">
        <v>12</v>
      </c>
      <c r="F44" t="str">
        <f t="shared" si="3"/>
        <v>201101</v>
      </c>
      <c r="G44" t="s">
        <v>13</v>
      </c>
      <c r="H44" t="s">
        <v>14</v>
      </c>
      <c r="I44" t="str">
        <f t="shared" si="4"/>
        <v>103</v>
      </c>
      <c r="J44" t="s">
        <v>15</v>
      </c>
    </row>
    <row r="45" spans="1:10">
      <c r="A45" t="str">
        <f t="shared" si="0"/>
        <v>41132614012</v>
      </c>
      <c r="B45" t="s">
        <v>10</v>
      </c>
      <c r="C45" t="s">
        <v>60</v>
      </c>
      <c r="D45" t="str">
        <f>"412927194702201444"</f>
        <v>412927194702201444</v>
      </c>
      <c r="E45" t="s">
        <v>12</v>
      </c>
      <c r="F45" t="str">
        <f t="shared" si="3"/>
        <v>201101</v>
      </c>
      <c r="G45" t="s">
        <v>13</v>
      </c>
      <c r="H45" t="s">
        <v>14</v>
      </c>
      <c r="I45" t="str">
        <f t="shared" si="4"/>
        <v>103</v>
      </c>
      <c r="J45" t="s">
        <v>15</v>
      </c>
    </row>
    <row r="46" spans="1:10">
      <c r="A46" t="str">
        <f t="shared" si="0"/>
        <v>41132614012</v>
      </c>
      <c r="B46" t="s">
        <v>10</v>
      </c>
      <c r="C46" t="s">
        <v>61</v>
      </c>
      <c r="D46" t="str">
        <f>"412927194803131422"</f>
        <v>412927194803131422</v>
      </c>
      <c r="E46" t="s">
        <v>12</v>
      </c>
      <c r="F46" t="str">
        <f t="shared" si="3"/>
        <v>201101</v>
      </c>
      <c r="G46" t="s">
        <v>13</v>
      </c>
      <c r="H46" t="s">
        <v>14</v>
      </c>
      <c r="I46" t="str">
        <f t="shared" si="4"/>
        <v>103</v>
      </c>
      <c r="J46" t="s">
        <v>15</v>
      </c>
    </row>
    <row r="47" spans="1:10">
      <c r="A47" t="str">
        <f t="shared" si="0"/>
        <v>41132614012</v>
      </c>
      <c r="B47" t="s">
        <v>10</v>
      </c>
      <c r="C47" t="s">
        <v>62</v>
      </c>
      <c r="D47" t="str">
        <f>"412927194709171428"</f>
        <v>412927194709171428</v>
      </c>
      <c r="E47" t="s">
        <v>12</v>
      </c>
      <c r="F47" t="str">
        <f t="shared" si="3"/>
        <v>201101</v>
      </c>
      <c r="G47" t="s">
        <v>13</v>
      </c>
      <c r="H47" t="s">
        <v>14</v>
      </c>
      <c r="I47" t="str">
        <f t="shared" si="4"/>
        <v>103</v>
      </c>
      <c r="J47" t="s">
        <v>15</v>
      </c>
    </row>
    <row r="48" spans="1:10">
      <c r="A48" t="str">
        <f t="shared" si="0"/>
        <v>41132614012</v>
      </c>
      <c r="B48" t="s">
        <v>10</v>
      </c>
      <c r="C48" t="s">
        <v>63</v>
      </c>
      <c r="D48" t="str">
        <f>"412927193605171410"</f>
        <v>412927193605171410</v>
      </c>
      <c r="E48" t="s">
        <v>12</v>
      </c>
      <c r="F48" t="str">
        <f t="shared" si="3"/>
        <v>201101</v>
      </c>
      <c r="G48" t="s">
        <v>13</v>
      </c>
      <c r="H48" t="s">
        <v>14</v>
      </c>
      <c r="I48" t="str">
        <f t="shared" si="4"/>
        <v>103</v>
      </c>
      <c r="J48" t="s">
        <v>15</v>
      </c>
    </row>
    <row r="49" spans="1:10">
      <c r="A49" t="str">
        <f t="shared" si="0"/>
        <v>41132614012</v>
      </c>
      <c r="B49" t="s">
        <v>10</v>
      </c>
      <c r="C49" t="s">
        <v>64</v>
      </c>
      <c r="D49" t="str">
        <f>"412927195601251412"</f>
        <v>412927195601251412</v>
      </c>
      <c r="E49" t="s">
        <v>12</v>
      </c>
      <c r="F49" t="str">
        <f>"201602"</f>
        <v>201602</v>
      </c>
      <c r="G49" t="s">
        <v>13</v>
      </c>
      <c r="H49" t="s">
        <v>14</v>
      </c>
      <c r="I49" t="str">
        <f>"110.16"</f>
        <v>110.16</v>
      </c>
      <c r="J49" t="s">
        <v>15</v>
      </c>
    </row>
    <row r="50" spans="1:10">
      <c r="A50" t="str">
        <f t="shared" si="0"/>
        <v>41132614012</v>
      </c>
      <c r="B50" t="s">
        <v>10</v>
      </c>
      <c r="C50" t="s">
        <v>65</v>
      </c>
      <c r="D50" t="str">
        <f>"412927195606111427"</f>
        <v>412927195606111427</v>
      </c>
      <c r="E50" t="s">
        <v>12</v>
      </c>
      <c r="F50" t="str">
        <f>"201607"</f>
        <v>201607</v>
      </c>
      <c r="G50" t="s">
        <v>13</v>
      </c>
      <c r="H50" t="s">
        <v>14</v>
      </c>
      <c r="I50" t="str">
        <f>"110.2"</f>
        <v>110.2</v>
      </c>
      <c r="J50" t="s">
        <v>15</v>
      </c>
    </row>
    <row r="51" spans="1:10">
      <c r="A51" t="str">
        <f t="shared" si="0"/>
        <v>41132614012</v>
      </c>
      <c r="B51" t="s">
        <v>10</v>
      </c>
      <c r="C51" t="s">
        <v>66</v>
      </c>
      <c r="D51" t="str">
        <f>"412927195412161418"</f>
        <v>412927195412161418</v>
      </c>
      <c r="E51" t="s">
        <v>12</v>
      </c>
      <c r="F51" t="str">
        <f>"201501"</f>
        <v>201501</v>
      </c>
      <c r="G51" t="s">
        <v>13</v>
      </c>
      <c r="H51" t="s">
        <v>14</v>
      </c>
      <c r="I51" t="str">
        <f>"108.11"</f>
        <v>108.11</v>
      </c>
      <c r="J51" t="s">
        <v>15</v>
      </c>
    </row>
    <row r="52" spans="1:10">
      <c r="A52" t="str">
        <f t="shared" si="0"/>
        <v>41132614012</v>
      </c>
      <c r="B52" t="s">
        <v>10</v>
      </c>
      <c r="C52" t="s">
        <v>67</v>
      </c>
      <c r="D52" t="str">
        <f>"412927195412271449"</f>
        <v>412927195412271449</v>
      </c>
      <c r="E52" t="s">
        <v>12</v>
      </c>
      <c r="F52" t="str">
        <f>"201501"</f>
        <v>201501</v>
      </c>
      <c r="G52" t="s">
        <v>13</v>
      </c>
      <c r="H52" t="s">
        <v>14</v>
      </c>
      <c r="I52" t="str">
        <f>"108.11"</f>
        <v>108.11</v>
      </c>
      <c r="J52" t="s">
        <v>15</v>
      </c>
    </row>
    <row r="53" spans="1:10">
      <c r="A53" t="str">
        <f t="shared" si="0"/>
        <v>41132614012</v>
      </c>
      <c r="B53" t="s">
        <v>10</v>
      </c>
      <c r="C53" t="s">
        <v>68</v>
      </c>
      <c r="D53" t="str">
        <f>"412927195502251441"</f>
        <v>412927195502251441</v>
      </c>
      <c r="E53" t="s">
        <v>12</v>
      </c>
      <c r="F53" t="str">
        <f>"201503"</f>
        <v>201503</v>
      </c>
      <c r="G53" t="s">
        <v>13</v>
      </c>
      <c r="H53" t="s">
        <v>14</v>
      </c>
      <c r="I53" t="str">
        <f>"109.11"</f>
        <v>109.11</v>
      </c>
      <c r="J53" t="s">
        <v>15</v>
      </c>
    </row>
    <row r="54" spans="1:10">
      <c r="A54" t="str">
        <f t="shared" si="0"/>
        <v>41132614012</v>
      </c>
      <c r="B54" t="s">
        <v>10</v>
      </c>
      <c r="C54" t="s">
        <v>69</v>
      </c>
      <c r="D54" t="str">
        <f>"412927195006181413"</f>
        <v>412927195006181413</v>
      </c>
      <c r="E54" t="s">
        <v>12</v>
      </c>
      <c r="F54" t="str">
        <f>"201212"</f>
        <v>201212</v>
      </c>
      <c r="G54" t="s">
        <v>13</v>
      </c>
      <c r="H54" t="s">
        <v>14</v>
      </c>
      <c r="I54" t="str">
        <f>"104.44"</f>
        <v>104.44</v>
      </c>
      <c r="J54" t="s">
        <v>15</v>
      </c>
    </row>
    <row r="55" spans="1:10">
      <c r="A55" t="str">
        <f t="shared" si="0"/>
        <v>41132614012</v>
      </c>
      <c r="B55" t="s">
        <v>10</v>
      </c>
      <c r="C55" t="s">
        <v>70</v>
      </c>
      <c r="D55" t="str">
        <f>"412927195805131412"</f>
        <v>412927195805131412</v>
      </c>
      <c r="E55" t="s">
        <v>12</v>
      </c>
      <c r="F55" t="str">
        <f>"201806"</f>
        <v>201806</v>
      </c>
      <c r="G55" t="s">
        <v>13</v>
      </c>
      <c r="H55" t="s">
        <v>14</v>
      </c>
      <c r="I55" t="str">
        <f>"113.09"</f>
        <v>113.09</v>
      </c>
      <c r="J55" t="s">
        <v>15</v>
      </c>
    </row>
    <row r="56" spans="1:10">
      <c r="A56" t="str">
        <f t="shared" si="0"/>
        <v>41132614012</v>
      </c>
      <c r="B56" t="s">
        <v>10</v>
      </c>
      <c r="C56" t="s">
        <v>71</v>
      </c>
      <c r="D56" t="str">
        <f>"412927195010291420"</f>
        <v>412927195010291420</v>
      </c>
      <c r="E56" t="s">
        <v>12</v>
      </c>
      <c r="F56" t="str">
        <f>"201101"</f>
        <v>201101</v>
      </c>
      <c r="G56" t="s">
        <v>13</v>
      </c>
      <c r="H56" t="s">
        <v>14</v>
      </c>
      <c r="I56" t="str">
        <f>"103.96"</f>
        <v>103.96</v>
      </c>
      <c r="J56" t="s">
        <v>15</v>
      </c>
    </row>
    <row r="57" spans="1:10">
      <c r="A57" t="str">
        <f t="shared" si="0"/>
        <v>41132614012</v>
      </c>
      <c r="B57" t="s">
        <v>10</v>
      </c>
      <c r="C57" t="s">
        <v>72</v>
      </c>
      <c r="D57" t="str">
        <f>"412927195307071429"</f>
        <v>412927195307071429</v>
      </c>
      <c r="E57" t="s">
        <v>12</v>
      </c>
      <c r="F57" t="str">
        <f>"201308"</f>
        <v>201308</v>
      </c>
      <c r="G57" t="s">
        <v>13</v>
      </c>
      <c r="H57" t="s">
        <v>14</v>
      </c>
      <c r="I57" t="str">
        <f>"106.98"</f>
        <v>106.98</v>
      </c>
      <c r="J57" t="s">
        <v>15</v>
      </c>
    </row>
    <row r="58" spans="1:10">
      <c r="A58" t="str">
        <f t="shared" si="0"/>
        <v>41132614012</v>
      </c>
      <c r="B58" t="s">
        <v>10</v>
      </c>
      <c r="C58" t="s">
        <v>73</v>
      </c>
      <c r="D58" t="str">
        <f>"412927195110161420"</f>
        <v>412927195110161420</v>
      </c>
      <c r="E58" t="s">
        <v>12</v>
      </c>
      <c r="F58" t="str">
        <f>"201201"</f>
        <v>201201</v>
      </c>
      <c r="G58" t="s">
        <v>13</v>
      </c>
      <c r="H58" t="s">
        <v>14</v>
      </c>
      <c r="I58" t="str">
        <f>"104.93"</f>
        <v>104.93</v>
      </c>
      <c r="J58" t="s">
        <v>15</v>
      </c>
    </row>
    <row r="59" spans="1:10">
      <c r="A59" t="str">
        <f t="shared" si="0"/>
        <v>41132614012</v>
      </c>
      <c r="B59" t="s">
        <v>10</v>
      </c>
      <c r="C59" t="s">
        <v>74</v>
      </c>
      <c r="D59" t="str">
        <f>"412927195309091415"</f>
        <v>412927195309091415</v>
      </c>
      <c r="E59" t="s">
        <v>12</v>
      </c>
      <c r="F59" t="str">
        <f>"201310"</f>
        <v>201310</v>
      </c>
      <c r="G59" t="s">
        <v>13</v>
      </c>
      <c r="H59" t="s">
        <v>14</v>
      </c>
      <c r="I59" t="str">
        <f>"107"</f>
        <v>107</v>
      </c>
      <c r="J59" t="s">
        <v>15</v>
      </c>
    </row>
    <row r="60" spans="1:10">
      <c r="A60" t="str">
        <f t="shared" si="0"/>
        <v>41132614012</v>
      </c>
      <c r="B60" t="s">
        <v>10</v>
      </c>
      <c r="C60" t="s">
        <v>75</v>
      </c>
      <c r="D60" t="str">
        <f>"411326195501121418"</f>
        <v>411326195501121418</v>
      </c>
      <c r="E60" t="s">
        <v>12</v>
      </c>
      <c r="F60" t="str">
        <f>"201502"</f>
        <v>201502</v>
      </c>
      <c r="G60" t="s">
        <v>13</v>
      </c>
      <c r="H60" t="s">
        <v>14</v>
      </c>
      <c r="I60" t="str">
        <f>"109.12"</f>
        <v>109.12</v>
      </c>
      <c r="J60" t="s">
        <v>15</v>
      </c>
    </row>
    <row r="61" spans="1:10">
      <c r="A61" t="str">
        <f t="shared" si="0"/>
        <v>41132614012</v>
      </c>
      <c r="B61" t="s">
        <v>10</v>
      </c>
      <c r="C61" t="s">
        <v>76</v>
      </c>
      <c r="D61" t="str">
        <f>"412927195201231412"</f>
        <v>412927195201231412</v>
      </c>
      <c r="E61" t="s">
        <v>12</v>
      </c>
      <c r="F61" t="str">
        <f>"201303"</f>
        <v>201303</v>
      </c>
      <c r="G61" t="s">
        <v>13</v>
      </c>
      <c r="H61" t="s">
        <v>14</v>
      </c>
      <c r="I61" t="str">
        <f>"105.99"</f>
        <v>105.99</v>
      </c>
      <c r="J61" t="s">
        <v>15</v>
      </c>
    </row>
    <row r="62" spans="1:10">
      <c r="A62" t="str">
        <f t="shared" si="0"/>
        <v>41132614012</v>
      </c>
      <c r="B62" t="s">
        <v>10</v>
      </c>
      <c r="C62" t="s">
        <v>77</v>
      </c>
      <c r="D62" t="str">
        <f>"412927195504081431"</f>
        <v>412927195504081431</v>
      </c>
      <c r="E62" t="s">
        <v>12</v>
      </c>
      <c r="F62" t="str">
        <f>"201505"</f>
        <v>201505</v>
      </c>
      <c r="G62" t="s">
        <v>13</v>
      </c>
      <c r="H62" t="s">
        <v>14</v>
      </c>
      <c r="I62" t="str">
        <f>"109.11"</f>
        <v>109.11</v>
      </c>
      <c r="J62" t="s">
        <v>15</v>
      </c>
    </row>
    <row r="63" spans="1:10">
      <c r="A63" t="str">
        <f t="shared" si="0"/>
        <v>41132614012</v>
      </c>
      <c r="B63" t="s">
        <v>10</v>
      </c>
      <c r="C63" t="s">
        <v>78</v>
      </c>
      <c r="D63" t="str">
        <f>"412927195102051416"</f>
        <v>412927195102051416</v>
      </c>
      <c r="E63" t="s">
        <v>12</v>
      </c>
      <c r="F63" t="str">
        <f>"201103"</f>
        <v>201103</v>
      </c>
      <c r="G63" t="s">
        <v>13</v>
      </c>
      <c r="H63" t="s">
        <v>14</v>
      </c>
      <c r="I63" t="str">
        <f>"104.9"</f>
        <v>104.9</v>
      </c>
      <c r="J63" t="s">
        <v>15</v>
      </c>
    </row>
    <row r="64" spans="1:10">
      <c r="A64" t="str">
        <f t="shared" si="0"/>
        <v>41132614012</v>
      </c>
      <c r="B64" t="s">
        <v>10</v>
      </c>
      <c r="C64" t="s">
        <v>79</v>
      </c>
      <c r="D64" t="str">
        <f>"412927194807241418"</f>
        <v>412927194807241418</v>
      </c>
      <c r="E64" t="s">
        <v>12</v>
      </c>
      <c r="F64" t="str">
        <f t="shared" ref="F64:F68" si="5">"201101"</f>
        <v>201101</v>
      </c>
      <c r="G64" t="s">
        <v>13</v>
      </c>
      <c r="H64" t="s">
        <v>14</v>
      </c>
      <c r="I64" t="str">
        <f t="shared" ref="I64:I68" si="6">"103"</f>
        <v>103</v>
      </c>
      <c r="J64" t="s">
        <v>15</v>
      </c>
    </row>
    <row r="65" spans="1:10">
      <c r="A65" t="str">
        <f t="shared" si="0"/>
        <v>41132614012</v>
      </c>
      <c r="B65" t="s">
        <v>10</v>
      </c>
      <c r="C65" t="s">
        <v>80</v>
      </c>
      <c r="D65" t="s">
        <v>81</v>
      </c>
      <c r="E65" t="s">
        <v>12</v>
      </c>
      <c r="F65" t="str">
        <f>"201712"</f>
        <v>201712</v>
      </c>
      <c r="G65" t="s">
        <v>13</v>
      </c>
      <c r="H65" t="s">
        <v>14</v>
      </c>
      <c r="I65" t="str">
        <f>"111.34"</f>
        <v>111.34</v>
      </c>
      <c r="J65" t="s">
        <v>15</v>
      </c>
    </row>
    <row r="66" spans="1:10">
      <c r="A66" t="str">
        <f t="shared" ref="A66:A129" si="7">"41132614012"</f>
        <v>41132614012</v>
      </c>
      <c r="B66" t="s">
        <v>10</v>
      </c>
      <c r="C66" t="s">
        <v>82</v>
      </c>
      <c r="D66" t="str">
        <f>"412927194512251416"</f>
        <v>412927194512251416</v>
      </c>
      <c r="E66" t="s">
        <v>12</v>
      </c>
      <c r="F66" t="str">
        <f t="shared" si="5"/>
        <v>201101</v>
      </c>
      <c r="G66" t="s">
        <v>13</v>
      </c>
      <c r="H66" t="s">
        <v>14</v>
      </c>
      <c r="I66" t="str">
        <f t="shared" si="6"/>
        <v>103</v>
      </c>
      <c r="J66" t="s">
        <v>15</v>
      </c>
    </row>
    <row r="67" spans="1:10">
      <c r="A67" t="str">
        <f t="shared" si="7"/>
        <v>41132614012</v>
      </c>
      <c r="B67" t="s">
        <v>10</v>
      </c>
      <c r="C67" t="s">
        <v>83</v>
      </c>
      <c r="D67" t="str">
        <f>"412927194705221424"</f>
        <v>412927194705221424</v>
      </c>
      <c r="E67" t="s">
        <v>12</v>
      </c>
      <c r="F67" t="str">
        <f t="shared" si="5"/>
        <v>201101</v>
      </c>
      <c r="G67" t="s">
        <v>13</v>
      </c>
      <c r="H67" t="s">
        <v>14</v>
      </c>
      <c r="I67" t="str">
        <f t="shared" si="6"/>
        <v>103</v>
      </c>
      <c r="J67" t="s">
        <v>15</v>
      </c>
    </row>
    <row r="68" spans="1:10">
      <c r="A68" t="str">
        <f t="shared" si="7"/>
        <v>41132614012</v>
      </c>
      <c r="B68" t="s">
        <v>10</v>
      </c>
      <c r="C68" t="s">
        <v>84</v>
      </c>
      <c r="D68" t="str">
        <f>"412927194801071411"</f>
        <v>412927194801071411</v>
      </c>
      <c r="E68" t="s">
        <v>12</v>
      </c>
      <c r="F68" t="str">
        <f t="shared" si="5"/>
        <v>201101</v>
      </c>
      <c r="G68" t="s">
        <v>13</v>
      </c>
      <c r="H68" t="s">
        <v>14</v>
      </c>
      <c r="I68" t="str">
        <f t="shared" si="6"/>
        <v>103</v>
      </c>
      <c r="J68" t="s">
        <v>15</v>
      </c>
    </row>
    <row r="69" spans="1:10">
      <c r="A69" t="str">
        <f t="shared" si="7"/>
        <v>41132614012</v>
      </c>
      <c r="B69" t="s">
        <v>10</v>
      </c>
      <c r="C69" t="s">
        <v>85</v>
      </c>
      <c r="D69" t="str">
        <f>"412927195603231423"</f>
        <v>412927195603231423</v>
      </c>
      <c r="E69" t="s">
        <v>12</v>
      </c>
      <c r="F69" t="str">
        <f>"201604"</f>
        <v>201604</v>
      </c>
      <c r="G69" t="s">
        <v>13</v>
      </c>
      <c r="H69" t="s">
        <v>14</v>
      </c>
      <c r="I69" t="str">
        <f>"110.18"</f>
        <v>110.18</v>
      </c>
      <c r="J69" t="s">
        <v>15</v>
      </c>
    </row>
    <row r="70" spans="1:10">
      <c r="A70" t="str">
        <f t="shared" si="7"/>
        <v>41132614012</v>
      </c>
      <c r="B70" t="s">
        <v>10</v>
      </c>
      <c r="C70" t="s">
        <v>86</v>
      </c>
      <c r="D70" t="str">
        <f>"412927195306191410"</f>
        <v>412927195306191410</v>
      </c>
      <c r="E70" t="s">
        <v>12</v>
      </c>
      <c r="F70" t="str">
        <f>"201311"</f>
        <v>201311</v>
      </c>
      <c r="G70" t="s">
        <v>13</v>
      </c>
      <c r="H70" t="s">
        <v>14</v>
      </c>
      <c r="I70" t="str">
        <f>"107.01"</f>
        <v>107.01</v>
      </c>
      <c r="J70" t="s">
        <v>15</v>
      </c>
    </row>
    <row r="71" spans="1:10">
      <c r="A71" t="str">
        <f t="shared" si="7"/>
        <v>41132614012</v>
      </c>
      <c r="B71" t="s">
        <v>10</v>
      </c>
      <c r="C71" t="s">
        <v>87</v>
      </c>
      <c r="D71" t="str">
        <f>"412927194910121414"</f>
        <v>412927194910121414</v>
      </c>
      <c r="E71" t="s">
        <v>12</v>
      </c>
      <c r="F71" t="str">
        <f>"201101"</f>
        <v>201101</v>
      </c>
      <c r="G71" t="s">
        <v>13</v>
      </c>
      <c r="H71" t="s">
        <v>14</v>
      </c>
      <c r="I71" t="str">
        <f>"103"</f>
        <v>103</v>
      </c>
      <c r="J71" t="s">
        <v>15</v>
      </c>
    </row>
    <row r="72" spans="1:10">
      <c r="A72" t="str">
        <f t="shared" si="7"/>
        <v>41132614012</v>
      </c>
      <c r="B72" t="s">
        <v>10</v>
      </c>
      <c r="C72" t="s">
        <v>88</v>
      </c>
      <c r="D72" t="str">
        <f>"412927195804071446"</f>
        <v>412927195804071446</v>
      </c>
      <c r="E72" t="s">
        <v>12</v>
      </c>
      <c r="F72" t="str">
        <f>"201805"</f>
        <v>201805</v>
      </c>
      <c r="G72" t="s">
        <v>13</v>
      </c>
      <c r="H72" t="s">
        <v>14</v>
      </c>
      <c r="I72" t="str">
        <f>"112.22"</f>
        <v>112.22</v>
      </c>
      <c r="J72" t="s">
        <v>15</v>
      </c>
    </row>
    <row r="73" spans="1:10">
      <c r="A73" t="str">
        <f t="shared" si="7"/>
        <v>41132614012</v>
      </c>
      <c r="B73" t="s">
        <v>10</v>
      </c>
      <c r="C73" t="s">
        <v>89</v>
      </c>
      <c r="D73" t="str">
        <f>"412927195802051417"</f>
        <v>412927195802051417</v>
      </c>
      <c r="E73" t="s">
        <v>12</v>
      </c>
      <c r="F73" t="str">
        <f>"201803"</f>
        <v>201803</v>
      </c>
      <c r="G73" t="s">
        <v>13</v>
      </c>
      <c r="H73" t="s">
        <v>14</v>
      </c>
      <c r="I73" t="str">
        <f>"112.32"</f>
        <v>112.32</v>
      </c>
      <c r="J73" t="s">
        <v>15</v>
      </c>
    </row>
    <row r="74" spans="1:10">
      <c r="A74" t="str">
        <f t="shared" si="7"/>
        <v>41132614012</v>
      </c>
      <c r="B74" t="s">
        <v>10</v>
      </c>
      <c r="C74" t="s">
        <v>90</v>
      </c>
      <c r="D74" t="str">
        <f>"412927195812231411"</f>
        <v>412927195812231411</v>
      </c>
      <c r="E74" t="s">
        <v>12</v>
      </c>
      <c r="F74" t="str">
        <f>"201901"</f>
        <v>201901</v>
      </c>
      <c r="G74" t="s">
        <v>13</v>
      </c>
      <c r="H74" t="s">
        <v>14</v>
      </c>
      <c r="I74" t="str">
        <f>"113.21"</f>
        <v>113.21</v>
      </c>
      <c r="J74" t="s">
        <v>15</v>
      </c>
    </row>
    <row r="75" spans="1:10">
      <c r="A75" t="str">
        <f t="shared" si="7"/>
        <v>41132614012</v>
      </c>
      <c r="B75" t="s">
        <v>10</v>
      </c>
      <c r="C75" t="s">
        <v>91</v>
      </c>
      <c r="D75" t="str">
        <f>"412927195811121421"</f>
        <v>412927195811121421</v>
      </c>
      <c r="E75" t="s">
        <v>12</v>
      </c>
      <c r="F75" t="str">
        <f>"201812"</f>
        <v>201812</v>
      </c>
      <c r="G75" t="s">
        <v>13</v>
      </c>
      <c r="H75" t="s">
        <v>14</v>
      </c>
      <c r="I75" t="str">
        <f>"146.65"</f>
        <v>146.65</v>
      </c>
      <c r="J75" t="s">
        <v>15</v>
      </c>
    </row>
    <row r="76" spans="1:10">
      <c r="A76" t="str">
        <f t="shared" si="7"/>
        <v>41132614012</v>
      </c>
      <c r="B76" t="s">
        <v>10</v>
      </c>
      <c r="C76" t="s">
        <v>92</v>
      </c>
      <c r="D76" t="str">
        <f>"412927195503141439"</f>
        <v>412927195503141439</v>
      </c>
      <c r="E76" t="s">
        <v>12</v>
      </c>
      <c r="F76" t="str">
        <f>"201511"</f>
        <v>201511</v>
      </c>
      <c r="G76" t="s">
        <v>13</v>
      </c>
      <c r="H76" t="s">
        <v>14</v>
      </c>
      <c r="I76" t="str">
        <f>"109.19"</f>
        <v>109.19</v>
      </c>
      <c r="J76" t="s">
        <v>15</v>
      </c>
    </row>
    <row r="77" spans="1:10">
      <c r="A77" t="str">
        <f t="shared" si="7"/>
        <v>41132614012</v>
      </c>
      <c r="B77" t="s">
        <v>10</v>
      </c>
      <c r="C77" t="s">
        <v>93</v>
      </c>
      <c r="D77" t="str">
        <f>"412927195409021414"</f>
        <v>412927195409021414</v>
      </c>
      <c r="E77" t="s">
        <v>12</v>
      </c>
      <c r="F77" t="str">
        <f>"201410"</f>
        <v>201410</v>
      </c>
      <c r="G77" t="s">
        <v>13</v>
      </c>
      <c r="H77" t="s">
        <v>14</v>
      </c>
      <c r="I77" t="str">
        <f>"108.09"</f>
        <v>108.09</v>
      </c>
      <c r="J77" t="s">
        <v>15</v>
      </c>
    </row>
    <row r="78" spans="1:10">
      <c r="A78" t="str">
        <f t="shared" si="7"/>
        <v>41132614012</v>
      </c>
      <c r="B78" t="s">
        <v>10</v>
      </c>
      <c r="C78" t="s">
        <v>94</v>
      </c>
      <c r="D78" t="str">
        <f>"412927195509091428"</f>
        <v>412927195509091428</v>
      </c>
      <c r="E78" t="s">
        <v>12</v>
      </c>
      <c r="F78" t="str">
        <f>"201510"</f>
        <v>201510</v>
      </c>
      <c r="G78" t="s">
        <v>13</v>
      </c>
      <c r="H78" t="s">
        <v>14</v>
      </c>
      <c r="I78" t="str">
        <f>"109.19"</f>
        <v>109.19</v>
      </c>
      <c r="J78" t="s">
        <v>15</v>
      </c>
    </row>
    <row r="79" spans="1:10">
      <c r="A79" t="str">
        <f t="shared" si="7"/>
        <v>41132614012</v>
      </c>
      <c r="B79" t="s">
        <v>10</v>
      </c>
      <c r="C79" t="s">
        <v>95</v>
      </c>
      <c r="D79" t="str">
        <f>"412927195201041424"</f>
        <v>412927195201041424</v>
      </c>
      <c r="E79" t="s">
        <v>12</v>
      </c>
      <c r="F79" t="str">
        <f>"201202"</f>
        <v>201202</v>
      </c>
      <c r="G79" t="s">
        <v>13</v>
      </c>
      <c r="H79" t="s">
        <v>14</v>
      </c>
      <c r="I79" t="str">
        <f>"105.89"</f>
        <v>105.89</v>
      </c>
      <c r="J79" t="s">
        <v>15</v>
      </c>
    </row>
    <row r="80" spans="1:10">
      <c r="A80" t="str">
        <f t="shared" si="7"/>
        <v>41132614012</v>
      </c>
      <c r="B80" t="s">
        <v>10</v>
      </c>
      <c r="C80" t="s">
        <v>96</v>
      </c>
      <c r="D80" t="str">
        <f>"412927195104031443"</f>
        <v>412927195104031443</v>
      </c>
      <c r="E80" t="s">
        <v>12</v>
      </c>
      <c r="F80" t="str">
        <f>"201105"</f>
        <v>201105</v>
      </c>
      <c r="G80" t="s">
        <v>13</v>
      </c>
      <c r="H80" t="s">
        <v>14</v>
      </c>
      <c r="I80" t="str">
        <f>"104.9"</f>
        <v>104.9</v>
      </c>
      <c r="J80" t="s">
        <v>15</v>
      </c>
    </row>
    <row r="81" spans="1:10">
      <c r="A81" t="str">
        <f t="shared" si="7"/>
        <v>41132614012</v>
      </c>
      <c r="B81" t="s">
        <v>10</v>
      </c>
      <c r="C81" t="s">
        <v>97</v>
      </c>
      <c r="D81" t="str">
        <f>"412927195210191424"</f>
        <v>412927195210191424</v>
      </c>
      <c r="E81" t="s">
        <v>12</v>
      </c>
      <c r="F81" t="str">
        <f>"201303"</f>
        <v>201303</v>
      </c>
      <c r="G81" t="s">
        <v>13</v>
      </c>
      <c r="H81" t="s">
        <v>14</v>
      </c>
      <c r="I81" t="str">
        <f>"109.12"</f>
        <v>109.12</v>
      </c>
      <c r="J81" t="s">
        <v>15</v>
      </c>
    </row>
    <row r="82" spans="1:10">
      <c r="A82" t="str">
        <f t="shared" si="7"/>
        <v>41132614012</v>
      </c>
      <c r="B82" t="s">
        <v>10</v>
      </c>
      <c r="C82" t="s">
        <v>98</v>
      </c>
      <c r="D82" t="s">
        <v>99</v>
      </c>
      <c r="E82" t="s">
        <v>12</v>
      </c>
      <c r="F82" t="str">
        <f>"201501"</f>
        <v>201501</v>
      </c>
      <c r="G82" t="s">
        <v>13</v>
      </c>
      <c r="H82" t="s">
        <v>14</v>
      </c>
      <c r="I82" t="str">
        <f>"108.12"</f>
        <v>108.12</v>
      </c>
      <c r="J82" t="s">
        <v>15</v>
      </c>
    </row>
    <row r="83" spans="1:10">
      <c r="A83" t="str">
        <f t="shared" si="7"/>
        <v>41132614012</v>
      </c>
      <c r="B83" t="s">
        <v>10</v>
      </c>
      <c r="C83" t="s">
        <v>100</v>
      </c>
      <c r="D83" t="str">
        <f>"412927195707291420"</f>
        <v>412927195707291420</v>
      </c>
      <c r="E83" t="s">
        <v>12</v>
      </c>
      <c r="F83" t="str">
        <f>"201708"</f>
        <v>201708</v>
      </c>
      <c r="G83" t="s">
        <v>13</v>
      </c>
      <c r="H83" t="s">
        <v>14</v>
      </c>
      <c r="I83" t="str">
        <f>"111.29"</f>
        <v>111.29</v>
      </c>
      <c r="J83" t="s">
        <v>15</v>
      </c>
    </row>
    <row r="84" spans="1:10">
      <c r="A84" t="str">
        <f t="shared" si="7"/>
        <v>41132614012</v>
      </c>
      <c r="B84" t="s">
        <v>10</v>
      </c>
      <c r="C84" t="s">
        <v>101</v>
      </c>
      <c r="D84" t="str">
        <f>"412927194907021439"</f>
        <v>412927194907021439</v>
      </c>
      <c r="E84" t="s">
        <v>12</v>
      </c>
      <c r="F84" t="str">
        <f t="shared" ref="F84:F92" si="8">"201101"</f>
        <v>201101</v>
      </c>
      <c r="G84" t="s">
        <v>13</v>
      </c>
      <c r="H84" t="s">
        <v>14</v>
      </c>
      <c r="I84" t="str">
        <f t="shared" ref="I84:I91" si="9">"103"</f>
        <v>103</v>
      </c>
      <c r="J84" t="s">
        <v>15</v>
      </c>
    </row>
    <row r="85" spans="1:10">
      <c r="A85" t="str">
        <f t="shared" si="7"/>
        <v>41132614012</v>
      </c>
      <c r="B85" t="s">
        <v>10</v>
      </c>
      <c r="C85" t="s">
        <v>102</v>
      </c>
      <c r="D85" t="str">
        <f>"412927194909111411"</f>
        <v>412927194909111411</v>
      </c>
      <c r="E85" t="s">
        <v>12</v>
      </c>
      <c r="F85" t="str">
        <f t="shared" si="8"/>
        <v>201101</v>
      </c>
      <c r="G85" t="s">
        <v>13</v>
      </c>
      <c r="H85" t="s">
        <v>14</v>
      </c>
      <c r="I85" t="str">
        <f t="shared" si="9"/>
        <v>103</v>
      </c>
      <c r="J85" t="s">
        <v>15</v>
      </c>
    </row>
    <row r="86" spans="1:10">
      <c r="A86" t="str">
        <f t="shared" si="7"/>
        <v>41132614012</v>
      </c>
      <c r="B86" t="s">
        <v>10</v>
      </c>
      <c r="C86" t="s">
        <v>103</v>
      </c>
      <c r="D86" t="str">
        <f>"412927194207171428"</f>
        <v>412927194207171428</v>
      </c>
      <c r="E86" t="s">
        <v>12</v>
      </c>
      <c r="F86" t="str">
        <f t="shared" si="8"/>
        <v>201101</v>
      </c>
      <c r="G86" t="s">
        <v>13</v>
      </c>
      <c r="H86" t="s">
        <v>14</v>
      </c>
      <c r="I86" t="str">
        <f t="shared" si="9"/>
        <v>103</v>
      </c>
      <c r="J86" t="s">
        <v>15</v>
      </c>
    </row>
    <row r="87" spans="1:10">
      <c r="A87" t="str">
        <f t="shared" si="7"/>
        <v>41132614012</v>
      </c>
      <c r="B87" t="s">
        <v>10</v>
      </c>
      <c r="C87" t="s">
        <v>104</v>
      </c>
      <c r="D87" t="str">
        <f>"412927194012231427"</f>
        <v>412927194012231427</v>
      </c>
      <c r="E87" t="s">
        <v>12</v>
      </c>
      <c r="F87" t="str">
        <f t="shared" si="8"/>
        <v>201101</v>
      </c>
      <c r="G87" t="s">
        <v>13</v>
      </c>
      <c r="H87" t="s">
        <v>14</v>
      </c>
      <c r="I87" t="str">
        <f t="shared" si="9"/>
        <v>103</v>
      </c>
      <c r="J87" t="s">
        <v>15</v>
      </c>
    </row>
    <row r="88" spans="1:10">
      <c r="A88" t="str">
        <f t="shared" si="7"/>
        <v>41132614012</v>
      </c>
      <c r="B88" t="s">
        <v>10</v>
      </c>
      <c r="C88" t="s">
        <v>105</v>
      </c>
      <c r="D88" t="s">
        <v>106</v>
      </c>
      <c r="E88" t="s">
        <v>12</v>
      </c>
      <c r="F88" t="str">
        <f t="shared" si="8"/>
        <v>201101</v>
      </c>
      <c r="G88" t="s">
        <v>13</v>
      </c>
      <c r="H88" t="s">
        <v>14</v>
      </c>
      <c r="I88" t="str">
        <f t="shared" si="9"/>
        <v>103</v>
      </c>
      <c r="J88" t="s">
        <v>15</v>
      </c>
    </row>
    <row r="89" spans="1:10">
      <c r="A89" t="str">
        <f t="shared" si="7"/>
        <v>41132614012</v>
      </c>
      <c r="B89" t="s">
        <v>10</v>
      </c>
      <c r="C89" t="s">
        <v>107</v>
      </c>
      <c r="D89" t="str">
        <f>"412927193702191421"</f>
        <v>412927193702191421</v>
      </c>
      <c r="E89" t="s">
        <v>12</v>
      </c>
      <c r="F89" t="str">
        <f t="shared" si="8"/>
        <v>201101</v>
      </c>
      <c r="G89" t="s">
        <v>13</v>
      </c>
      <c r="H89" t="s">
        <v>14</v>
      </c>
      <c r="I89" t="str">
        <f t="shared" si="9"/>
        <v>103</v>
      </c>
      <c r="J89" t="s">
        <v>15</v>
      </c>
    </row>
    <row r="90" spans="1:10">
      <c r="A90" t="str">
        <f t="shared" si="7"/>
        <v>41132614012</v>
      </c>
      <c r="B90" t="s">
        <v>10</v>
      </c>
      <c r="C90" t="s">
        <v>108</v>
      </c>
      <c r="D90" t="str">
        <f>"412927194101201414"</f>
        <v>412927194101201414</v>
      </c>
      <c r="E90" t="s">
        <v>12</v>
      </c>
      <c r="F90" t="str">
        <f t="shared" si="8"/>
        <v>201101</v>
      </c>
      <c r="G90" t="s">
        <v>13</v>
      </c>
      <c r="H90" t="s">
        <v>14</v>
      </c>
      <c r="I90" t="str">
        <f t="shared" si="9"/>
        <v>103</v>
      </c>
      <c r="J90" t="s">
        <v>15</v>
      </c>
    </row>
    <row r="91" spans="1:10">
      <c r="A91" t="str">
        <f t="shared" si="7"/>
        <v>41132614012</v>
      </c>
      <c r="B91" t="s">
        <v>10</v>
      </c>
      <c r="C91" t="s">
        <v>109</v>
      </c>
      <c r="D91" t="str">
        <f>"412927194710271426"</f>
        <v>412927194710271426</v>
      </c>
      <c r="E91" t="s">
        <v>12</v>
      </c>
      <c r="F91" t="str">
        <f t="shared" si="8"/>
        <v>201101</v>
      </c>
      <c r="G91" t="s">
        <v>13</v>
      </c>
      <c r="H91" t="s">
        <v>14</v>
      </c>
      <c r="I91" t="str">
        <f t="shared" si="9"/>
        <v>103</v>
      </c>
      <c r="J91" t="s">
        <v>15</v>
      </c>
    </row>
    <row r="92" spans="1:10">
      <c r="A92" t="str">
        <f t="shared" si="7"/>
        <v>41132614012</v>
      </c>
      <c r="B92" t="s">
        <v>10</v>
      </c>
      <c r="C92" t="s">
        <v>110</v>
      </c>
      <c r="D92" t="str">
        <f>"412927195006121410"</f>
        <v>412927195006121410</v>
      </c>
      <c r="E92" t="s">
        <v>12</v>
      </c>
      <c r="F92" t="str">
        <f t="shared" si="8"/>
        <v>201101</v>
      </c>
      <c r="G92" t="s">
        <v>13</v>
      </c>
      <c r="H92" t="s">
        <v>14</v>
      </c>
      <c r="I92" t="str">
        <f>"103.95"</f>
        <v>103.95</v>
      </c>
      <c r="J92" t="s">
        <v>15</v>
      </c>
    </row>
    <row r="93" spans="1:10">
      <c r="A93" t="str">
        <f t="shared" si="7"/>
        <v>41132614012</v>
      </c>
      <c r="B93" t="s">
        <v>10</v>
      </c>
      <c r="C93" t="s">
        <v>111</v>
      </c>
      <c r="D93" t="str">
        <f>"412927195002241415"</f>
        <v>412927195002241415</v>
      </c>
      <c r="E93" t="s">
        <v>12</v>
      </c>
      <c r="F93" t="str">
        <f>"201211"</f>
        <v>201211</v>
      </c>
      <c r="G93" t="s">
        <v>13</v>
      </c>
      <c r="H93" t="s">
        <v>14</v>
      </c>
      <c r="I93" t="str">
        <f>"103.72"</f>
        <v>103.72</v>
      </c>
      <c r="J93" t="s">
        <v>15</v>
      </c>
    </row>
    <row r="94" spans="1:10">
      <c r="A94" t="str">
        <f t="shared" si="7"/>
        <v>41132614012</v>
      </c>
      <c r="B94" t="s">
        <v>10</v>
      </c>
      <c r="C94" t="s">
        <v>112</v>
      </c>
      <c r="D94" t="str">
        <f>"412927195812261418"</f>
        <v>412927195812261418</v>
      </c>
      <c r="E94" t="s">
        <v>12</v>
      </c>
      <c r="F94" t="str">
        <f>"201901"</f>
        <v>201901</v>
      </c>
      <c r="G94" t="s">
        <v>13</v>
      </c>
      <c r="H94" t="s">
        <v>14</v>
      </c>
      <c r="I94" t="str">
        <f>"113.2"</f>
        <v>113.2</v>
      </c>
      <c r="J94" t="s">
        <v>15</v>
      </c>
    </row>
    <row r="95" spans="1:10">
      <c r="A95" t="str">
        <f t="shared" si="7"/>
        <v>41132614012</v>
      </c>
      <c r="B95" t="s">
        <v>10</v>
      </c>
      <c r="C95" t="s">
        <v>113</v>
      </c>
      <c r="D95" t="str">
        <f>"412927195111191410"</f>
        <v>412927195111191410</v>
      </c>
      <c r="E95" t="s">
        <v>12</v>
      </c>
      <c r="F95" t="str">
        <f>"201112"</f>
        <v>201112</v>
      </c>
      <c r="G95" t="s">
        <v>13</v>
      </c>
      <c r="H95" t="s">
        <v>14</v>
      </c>
      <c r="I95" t="str">
        <f>"104.93"</f>
        <v>104.93</v>
      </c>
      <c r="J95" t="s">
        <v>15</v>
      </c>
    </row>
    <row r="96" spans="1:10">
      <c r="A96" t="str">
        <f t="shared" si="7"/>
        <v>41132614012</v>
      </c>
      <c r="B96" t="s">
        <v>10</v>
      </c>
      <c r="C96" t="s">
        <v>114</v>
      </c>
      <c r="D96" t="s">
        <v>115</v>
      </c>
      <c r="E96" t="s">
        <v>12</v>
      </c>
      <c r="F96" t="str">
        <f>"201110"</f>
        <v>201110</v>
      </c>
      <c r="G96" t="s">
        <v>13</v>
      </c>
      <c r="H96" t="s">
        <v>14</v>
      </c>
      <c r="I96" t="str">
        <f>"104.92"</f>
        <v>104.92</v>
      </c>
      <c r="J96" t="s">
        <v>15</v>
      </c>
    </row>
    <row r="97" spans="1:10">
      <c r="A97" t="str">
        <f t="shared" si="7"/>
        <v>41132614012</v>
      </c>
      <c r="B97" t="s">
        <v>10</v>
      </c>
      <c r="C97" t="s">
        <v>116</v>
      </c>
      <c r="D97" t="str">
        <f>"412927195506281410"</f>
        <v>412927195506281410</v>
      </c>
      <c r="E97" t="s">
        <v>12</v>
      </c>
      <c r="F97" t="str">
        <f>"201507"</f>
        <v>201507</v>
      </c>
      <c r="G97" t="s">
        <v>13</v>
      </c>
      <c r="H97" t="s">
        <v>14</v>
      </c>
      <c r="I97" t="str">
        <f>"109.13"</f>
        <v>109.13</v>
      </c>
      <c r="J97" t="s">
        <v>15</v>
      </c>
    </row>
    <row r="98" spans="1:10">
      <c r="A98" t="str">
        <f t="shared" si="7"/>
        <v>41132614012</v>
      </c>
      <c r="B98" t="s">
        <v>10</v>
      </c>
      <c r="C98" t="s">
        <v>117</v>
      </c>
      <c r="D98" t="str">
        <f>"412927195304261411"</f>
        <v>412927195304261411</v>
      </c>
      <c r="E98" t="s">
        <v>12</v>
      </c>
      <c r="F98" t="str">
        <f>"201305"</f>
        <v>201305</v>
      </c>
      <c r="G98" t="s">
        <v>13</v>
      </c>
      <c r="H98" t="s">
        <v>14</v>
      </c>
      <c r="I98" t="str">
        <f>"106.95"</f>
        <v>106.95</v>
      </c>
      <c r="J98" t="s">
        <v>15</v>
      </c>
    </row>
    <row r="99" spans="1:10">
      <c r="A99" t="str">
        <f t="shared" si="7"/>
        <v>41132614012</v>
      </c>
      <c r="B99" t="s">
        <v>10</v>
      </c>
      <c r="C99" t="s">
        <v>118</v>
      </c>
      <c r="D99" t="str">
        <f>"412927195701211418"</f>
        <v>412927195701211418</v>
      </c>
      <c r="E99" t="s">
        <v>12</v>
      </c>
      <c r="F99" t="str">
        <f>"201702"</f>
        <v>201702</v>
      </c>
      <c r="G99" t="s">
        <v>13</v>
      </c>
      <c r="H99" t="s">
        <v>14</v>
      </c>
      <c r="I99" t="str">
        <f>"111.2"</f>
        <v>111.2</v>
      </c>
      <c r="J99" t="s">
        <v>15</v>
      </c>
    </row>
    <row r="100" spans="1:10">
      <c r="A100" t="str">
        <f t="shared" si="7"/>
        <v>41132614012</v>
      </c>
      <c r="B100" t="s">
        <v>10</v>
      </c>
      <c r="C100" t="s">
        <v>119</v>
      </c>
      <c r="D100" t="str">
        <f>"412927195612241420"</f>
        <v>412927195612241420</v>
      </c>
      <c r="E100" t="s">
        <v>12</v>
      </c>
      <c r="F100" t="str">
        <f>"201701"</f>
        <v>201701</v>
      </c>
      <c r="G100" t="s">
        <v>13</v>
      </c>
      <c r="H100" t="s">
        <v>14</v>
      </c>
      <c r="I100" t="str">
        <f>"113.27"</f>
        <v>113.27</v>
      </c>
      <c r="J100" t="s">
        <v>15</v>
      </c>
    </row>
    <row r="101" spans="1:10">
      <c r="A101" t="str">
        <f t="shared" si="7"/>
        <v>41132614012</v>
      </c>
      <c r="B101" t="s">
        <v>10</v>
      </c>
      <c r="C101" t="s">
        <v>120</v>
      </c>
      <c r="D101" t="str">
        <f>"412927193506061419"</f>
        <v>412927193506061419</v>
      </c>
      <c r="E101" t="s">
        <v>12</v>
      </c>
      <c r="F101" t="str">
        <f t="shared" ref="F101:F107" si="10">"201101"</f>
        <v>201101</v>
      </c>
      <c r="G101" t="s">
        <v>13</v>
      </c>
      <c r="H101" t="s">
        <v>14</v>
      </c>
      <c r="I101" t="str">
        <f t="shared" ref="I101:I107" si="11">"103"</f>
        <v>103</v>
      </c>
      <c r="J101" t="s">
        <v>15</v>
      </c>
    </row>
    <row r="102" spans="1:10">
      <c r="A102" t="str">
        <f t="shared" si="7"/>
        <v>41132614012</v>
      </c>
      <c r="B102" t="s">
        <v>10</v>
      </c>
      <c r="C102" t="s">
        <v>121</v>
      </c>
      <c r="D102" t="str">
        <f>"412927193702181418"</f>
        <v>412927193702181418</v>
      </c>
      <c r="E102" t="s">
        <v>12</v>
      </c>
      <c r="F102" t="str">
        <f t="shared" si="10"/>
        <v>201101</v>
      </c>
      <c r="G102" t="s">
        <v>13</v>
      </c>
      <c r="H102" t="s">
        <v>14</v>
      </c>
      <c r="I102" t="str">
        <f t="shared" si="11"/>
        <v>103</v>
      </c>
      <c r="J102" t="s">
        <v>15</v>
      </c>
    </row>
    <row r="103" spans="1:10">
      <c r="A103" t="str">
        <f t="shared" si="7"/>
        <v>41132614012</v>
      </c>
      <c r="B103" t="s">
        <v>10</v>
      </c>
      <c r="C103" t="s">
        <v>122</v>
      </c>
      <c r="D103" t="str">
        <f>"412927194210181424"</f>
        <v>412927194210181424</v>
      </c>
      <c r="E103" t="s">
        <v>12</v>
      </c>
      <c r="F103" t="str">
        <f t="shared" si="10"/>
        <v>201101</v>
      </c>
      <c r="G103" t="s">
        <v>13</v>
      </c>
      <c r="H103" t="s">
        <v>14</v>
      </c>
      <c r="I103" t="str">
        <f t="shared" si="11"/>
        <v>103</v>
      </c>
      <c r="J103" t="s">
        <v>15</v>
      </c>
    </row>
    <row r="104" spans="1:10">
      <c r="A104" t="str">
        <f t="shared" si="7"/>
        <v>41132614012</v>
      </c>
      <c r="B104" t="s">
        <v>10</v>
      </c>
      <c r="C104" t="s">
        <v>123</v>
      </c>
      <c r="D104" t="str">
        <f>"412927194401251413"</f>
        <v>412927194401251413</v>
      </c>
      <c r="E104" t="s">
        <v>12</v>
      </c>
      <c r="F104" t="str">
        <f t="shared" si="10"/>
        <v>201101</v>
      </c>
      <c r="G104" t="s">
        <v>13</v>
      </c>
      <c r="H104" t="s">
        <v>14</v>
      </c>
      <c r="I104" t="str">
        <f t="shared" si="11"/>
        <v>103</v>
      </c>
      <c r="J104" t="s">
        <v>15</v>
      </c>
    </row>
    <row r="105" spans="1:10">
      <c r="A105" t="str">
        <f t="shared" si="7"/>
        <v>41132614012</v>
      </c>
      <c r="B105" t="s">
        <v>10</v>
      </c>
      <c r="C105" t="s">
        <v>124</v>
      </c>
      <c r="D105" t="str">
        <f>"412927193208181420"</f>
        <v>412927193208181420</v>
      </c>
      <c r="E105" t="s">
        <v>12</v>
      </c>
      <c r="F105" t="str">
        <f t="shared" si="10"/>
        <v>201101</v>
      </c>
      <c r="G105" t="s">
        <v>13</v>
      </c>
      <c r="H105" t="s">
        <v>14</v>
      </c>
      <c r="I105" t="str">
        <f t="shared" si="11"/>
        <v>103</v>
      </c>
      <c r="J105" t="s">
        <v>15</v>
      </c>
    </row>
    <row r="106" spans="1:10">
      <c r="A106" t="str">
        <f t="shared" si="7"/>
        <v>41132614012</v>
      </c>
      <c r="B106" t="s">
        <v>10</v>
      </c>
      <c r="C106" t="s">
        <v>125</v>
      </c>
      <c r="D106" t="str">
        <f>"412927193801161412"</f>
        <v>412927193801161412</v>
      </c>
      <c r="E106" t="s">
        <v>12</v>
      </c>
      <c r="F106" t="str">
        <f t="shared" si="10"/>
        <v>201101</v>
      </c>
      <c r="G106" t="s">
        <v>13</v>
      </c>
      <c r="H106" t="s">
        <v>14</v>
      </c>
      <c r="I106" t="str">
        <f t="shared" si="11"/>
        <v>103</v>
      </c>
      <c r="J106" t="s">
        <v>15</v>
      </c>
    </row>
    <row r="107" spans="1:10">
      <c r="A107" t="str">
        <f t="shared" si="7"/>
        <v>41132614012</v>
      </c>
      <c r="B107" t="s">
        <v>10</v>
      </c>
      <c r="C107" t="s">
        <v>126</v>
      </c>
      <c r="D107" t="str">
        <f>"412927194501111426"</f>
        <v>412927194501111426</v>
      </c>
      <c r="E107" t="s">
        <v>12</v>
      </c>
      <c r="F107" t="str">
        <f t="shared" si="10"/>
        <v>201101</v>
      </c>
      <c r="G107" t="s">
        <v>13</v>
      </c>
      <c r="H107" t="s">
        <v>14</v>
      </c>
      <c r="I107" t="str">
        <f t="shared" si="11"/>
        <v>103</v>
      </c>
      <c r="J107" t="s">
        <v>15</v>
      </c>
    </row>
    <row r="108" spans="1:10">
      <c r="A108" t="str">
        <f t="shared" si="7"/>
        <v>41132614012</v>
      </c>
      <c r="B108" t="s">
        <v>10</v>
      </c>
      <c r="C108" t="s">
        <v>127</v>
      </c>
      <c r="D108" t="str">
        <f>"412927195610211412"</f>
        <v>412927195610211412</v>
      </c>
      <c r="E108" t="s">
        <v>12</v>
      </c>
      <c r="F108" t="str">
        <f>"201611"</f>
        <v>201611</v>
      </c>
      <c r="G108" t="s">
        <v>13</v>
      </c>
      <c r="H108" t="s">
        <v>14</v>
      </c>
      <c r="I108" t="str">
        <f>"110.24"</f>
        <v>110.24</v>
      </c>
      <c r="J108" t="s">
        <v>15</v>
      </c>
    </row>
    <row r="109" spans="1:10">
      <c r="A109" t="str">
        <f t="shared" si="7"/>
        <v>41132614012</v>
      </c>
      <c r="B109" t="s">
        <v>10</v>
      </c>
      <c r="C109" t="s">
        <v>128</v>
      </c>
      <c r="D109" t="str">
        <f>"412927194805151419"</f>
        <v>412927194805151419</v>
      </c>
      <c r="E109" t="s">
        <v>12</v>
      </c>
      <c r="F109" t="str">
        <f>"201107"</f>
        <v>201107</v>
      </c>
      <c r="G109" t="s">
        <v>13</v>
      </c>
      <c r="H109" t="s">
        <v>14</v>
      </c>
      <c r="I109" t="str">
        <f>"103"</f>
        <v>103</v>
      </c>
      <c r="J109" t="s">
        <v>15</v>
      </c>
    </row>
    <row r="110" spans="1:10">
      <c r="A110" t="str">
        <f t="shared" si="7"/>
        <v>41132614012</v>
      </c>
      <c r="B110" t="s">
        <v>10</v>
      </c>
      <c r="C110" t="s">
        <v>129</v>
      </c>
      <c r="D110" t="str">
        <f>"412927195601261434"</f>
        <v>412927195601261434</v>
      </c>
      <c r="E110" t="s">
        <v>12</v>
      </c>
      <c r="F110" t="str">
        <f>"201602"</f>
        <v>201602</v>
      </c>
      <c r="G110" t="s">
        <v>13</v>
      </c>
      <c r="H110" t="s">
        <v>14</v>
      </c>
      <c r="I110" t="str">
        <f>"110.16"</f>
        <v>110.16</v>
      </c>
      <c r="J110" t="s">
        <v>15</v>
      </c>
    </row>
    <row r="111" spans="1:10">
      <c r="A111" t="str">
        <f t="shared" si="7"/>
        <v>41132614012</v>
      </c>
      <c r="B111" t="s">
        <v>10</v>
      </c>
      <c r="C111" t="s">
        <v>130</v>
      </c>
      <c r="D111" t="str">
        <f>"412927195507191425"</f>
        <v>412927195507191425</v>
      </c>
      <c r="E111" t="s">
        <v>12</v>
      </c>
      <c r="F111" t="str">
        <f>"201508"</f>
        <v>201508</v>
      </c>
      <c r="G111" t="s">
        <v>13</v>
      </c>
      <c r="H111" t="s">
        <v>14</v>
      </c>
      <c r="I111" t="str">
        <f>"111.39"</f>
        <v>111.39</v>
      </c>
      <c r="J111" t="s">
        <v>15</v>
      </c>
    </row>
    <row r="112" spans="1:10">
      <c r="A112" t="str">
        <f t="shared" si="7"/>
        <v>41132614012</v>
      </c>
      <c r="B112" t="s">
        <v>10</v>
      </c>
      <c r="C112" t="s">
        <v>131</v>
      </c>
      <c r="D112" t="str">
        <f>"412927195401261413"</f>
        <v>412927195401261413</v>
      </c>
      <c r="E112" t="s">
        <v>12</v>
      </c>
      <c r="F112" t="str">
        <f>"201402"</f>
        <v>201402</v>
      </c>
      <c r="G112" t="s">
        <v>13</v>
      </c>
      <c r="H112" t="s">
        <v>14</v>
      </c>
      <c r="I112" t="str">
        <f>"107.98"</f>
        <v>107.98</v>
      </c>
      <c r="J112" t="s">
        <v>15</v>
      </c>
    </row>
    <row r="113" spans="1:10">
      <c r="A113" t="str">
        <f t="shared" si="7"/>
        <v>41132614012</v>
      </c>
      <c r="B113" t="s">
        <v>10</v>
      </c>
      <c r="C113" t="s">
        <v>132</v>
      </c>
      <c r="D113" t="str">
        <f>"412927195802071418"</f>
        <v>412927195802071418</v>
      </c>
      <c r="E113" t="s">
        <v>12</v>
      </c>
      <c r="F113" t="str">
        <f>"201803"</f>
        <v>201803</v>
      </c>
      <c r="G113" t="s">
        <v>13</v>
      </c>
      <c r="H113" t="s">
        <v>14</v>
      </c>
      <c r="I113" t="str">
        <f>"113.04"</f>
        <v>113.04</v>
      </c>
      <c r="J113" t="s">
        <v>15</v>
      </c>
    </row>
    <row r="114" spans="1:10">
      <c r="A114" t="str">
        <f t="shared" si="7"/>
        <v>41132614012</v>
      </c>
      <c r="B114" t="s">
        <v>10</v>
      </c>
      <c r="C114" t="s">
        <v>133</v>
      </c>
      <c r="D114" t="str">
        <f>"412927195111152198"</f>
        <v>412927195111152198</v>
      </c>
      <c r="E114" t="s">
        <v>12</v>
      </c>
      <c r="F114" t="str">
        <f>"201201"</f>
        <v>201201</v>
      </c>
      <c r="G114" t="s">
        <v>13</v>
      </c>
      <c r="H114" t="s">
        <v>14</v>
      </c>
      <c r="I114" t="str">
        <f>"104.93"</f>
        <v>104.93</v>
      </c>
      <c r="J114" t="s">
        <v>15</v>
      </c>
    </row>
    <row r="115" spans="1:10">
      <c r="A115" t="str">
        <f t="shared" si="7"/>
        <v>41132614012</v>
      </c>
      <c r="B115" t="s">
        <v>10</v>
      </c>
      <c r="C115" t="s">
        <v>134</v>
      </c>
      <c r="D115" t="str">
        <f>"412927195403181417"</f>
        <v>412927195403181417</v>
      </c>
      <c r="E115" t="s">
        <v>12</v>
      </c>
      <c r="F115" t="str">
        <f>"201404"</f>
        <v>201404</v>
      </c>
      <c r="G115" t="s">
        <v>13</v>
      </c>
      <c r="H115" t="s">
        <v>14</v>
      </c>
      <c r="I115" t="str">
        <f>"108"</f>
        <v>108</v>
      </c>
      <c r="J115" t="s">
        <v>15</v>
      </c>
    </row>
    <row r="116" spans="1:10">
      <c r="A116" t="str">
        <f t="shared" si="7"/>
        <v>41132614012</v>
      </c>
      <c r="B116" t="s">
        <v>10</v>
      </c>
      <c r="C116" t="s">
        <v>135</v>
      </c>
      <c r="D116" t="str">
        <f>"412927195201261427"</f>
        <v>412927195201261427</v>
      </c>
      <c r="E116" t="s">
        <v>12</v>
      </c>
      <c r="F116" t="str">
        <f>"201202"</f>
        <v>201202</v>
      </c>
      <c r="G116" t="s">
        <v>13</v>
      </c>
      <c r="H116" t="s">
        <v>14</v>
      </c>
      <c r="I116" t="str">
        <f>"105.89"</f>
        <v>105.89</v>
      </c>
      <c r="J116" t="s">
        <v>15</v>
      </c>
    </row>
    <row r="117" spans="1:10">
      <c r="A117" t="str">
        <f t="shared" si="7"/>
        <v>41132614012</v>
      </c>
      <c r="B117" t="s">
        <v>10</v>
      </c>
      <c r="C117" t="s">
        <v>136</v>
      </c>
      <c r="D117" t="s">
        <v>137</v>
      </c>
      <c r="E117" t="s">
        <v>12</v>
      </c>
      <c r="F117" t="str">
        <f t="shared" ref="F117:F133" si="12">"201101"</f>
        <v>201101</v>
      </c>
      <c r="G117" t="s">
        <v>13</v>
      </c>
      <c r="H117" t="s">
        <v>14</v>
      </c>
      <c r="I117" t="str">
        <f>"103.96"</f>
        <v>103.96</v>
      </c>
      <c r="J117" t="s">
        <v>15</v>
      </c>
    </row>
    <row r="118" spans="1:10">
      <c r="A118" t="str">
        <f t="shared" si="7"/>
        <v>41132614012</v>
      </c>
      <c r="B118" t="s">
        <v>10</v>
      </c>
      <c r="C118" t="s">
        <v>138</v>
      </c>
      <c r="D118" t="str">
        <f>"412927195801161411"</f>
        <v>412927195801161411</v>
      </c>
      <c r="E118" t="s">
        <v>12</v>
      </c>
      <c r="F118" t="str">
        <f>"201802"</f>
        <v>201802</v>
      </c>
      <c r="G118" t="s">
        <v>13</v>
      </c>
      <c r="H118" t="s">
        <v>14</v>
      </c>
      <c r="I118" t="str">
        <f>"144.83"</f>
        <v>144.83</v>
      </c>
      <c r="J118" t="s">
        <v>15</v>
      </c>
    </row>
    <row r="119" spans="1:10">
      <c r="A119" t="str">
        <f t="shared" si="7"/>
        <v>41132614012</v>
      </c>
      <c r="B119" t="s">
        <v>10</v>
      </c>
      <c r="C119" t="s">
        <v>139</v>
      </c>
      <c r="D119" t="str">
        <f>"412927194201241421"</f>
        <v>412927194201241421</v>
      </c>
      <c r="E119" t="s">
        <v>12</v>
      </c>
      <c r="F119" t="str">
        <f t="shared" si="12"/>
        <v>201101</v>
      </c>
      <c r="G119" t="s">
        <v>13</v>
      </c>
      <c r="H119" t="s">
        <v>14</v>
      </c>
      <c r="I119" t="str">
        <f t="shared" ref="I119:I133" si="13">"103"</f>
        <v>103</v>
      </c>
      <c r="J119" t="s">
        <v>15</v>
      </c>
    </row>
    <row r="120" spans="1:10">
      <c r="A120" t="str">
        <f t="shared" si="7"/>
        <v>41132614012</v>
      </c>
      <c r="B120" t="s">
        <v>10</v>
      </c>
      <c r="C120" t="s">
        <v>140</v>
      </c>
      <c r="D120" t="str">
        <f>"412927194910301415"</f>
        <v>412927194910301415</v>
      </c>
      <c r="E120" t="s">
        <v>12</v>
      </c>
      <c r="F120" t="str">
        <f t="shared" si="12"/>
        <v>201101</v>
      </c>
      <c r="G120" t="s">
        <v>13</v>
      </c>
      <c r="H120" t="s">
        <v>14</v>
      </c>
      <c r="I120" t="str">
        <f t="shared" si="13"/>
        <v>103</v>
      </c>
      <c r="J120" t="s">
        <v>15</v>
      </c>
    </row>
    <row r="121" spans="1:10">
      <c r="A121" t="str">
        <f t="shared" si="7"/>
        <v>41132614012</v>
      </c>
      <c r="B121" t="s">
        <v>10</v>
      </c>
      <c r="C121" t="s">
        <v>141</v>
      </c>
      <c r="D121" t="str">
        <f>"412927194307191418"</f>
        <v>412927194307191418</v>
      </c>
      <c r="E121" t="s">
        <v>12</v>
      </c>
      <c r="F121" t="str">
        <f t="shared" si="12"/>
        <v>201101</v>
      </c>
      <c r="G121" t="s">
        <v>13</v>
      </c>
      <c r="H121" t="s">
        <v>14</v>
      </c>
      <c r="I121" t="str">
        <f t="shared" si="13"/>
        <v>103</v>
      </c>
      <c r="J121" t="s">
        <v>15</v>
      </c>
    </row>
    <row r="122" spans="1:10">
      <c r="A122" t="str">
        <f t="shared" si="7"/>
        <v>41132614012</v>
      </c>
      <c r="B122" t="s">
        <v>10</v>
      </c>
      <c r="C122" t="s">
        <v>142</v>
      </c>
      <c r="D122" t="str">
        <f>"412927194710231416"</f>
        <v>412927194710231416</v>
      </c>
      <c r="E122" t="s">
        <v>12</v>
      </c>
      <c r="F122" t="str">
        <f t="shared" si="12"/>
        <v>201101</v>
      </c>
      <c r="G122" t="s">
        <v>13</v>
      </c>
      <c r="H122" t="s">
        <v>14</v>
      </c>
      <c r="I122" t="str">
        <f t="shared" si="13"/>
        <v>103</v>
      </c>
      <c r="J122" t="s">
        <v>15</v>
      </c>
    </row>
    <row r="123" spans="1:10">
      <c r="A123" t="str">
        <f t="shared" si="7"/>
        <v>41132614012</v>
      </c>
      <c r="B123" t="s">
        <v>10</v>
      </c>
      <c r="C123" t="s">
        <v>143</v>
      </c>
      <c r="D123" t="str">
        <f>"412927194701151422"</f>
        <v>412927194701151422</v>
      </c>
      <c r="E123" t="s">
        <v>12</v>
      </c>
      <c r="F123" t="str">
        <f t="shared" si="12"/>
        <v>201101</v>
      </c>
      <c r="G123" t="s">
        <v>13</v>
      </c>
      <c r="H123" t="s">
        <v>14</v>
      </c>
      <c r="I123" t="str">
        <f t="shared" si="13"/>
        <v>103</v>
      </c>
      <c r="J123" t="s">
        <v>15</v>
      </c>
    </row>
    <row r="124" spans="1:10">
      <c r="A124" t="str">
        <f t="shared" si="7"/>
        <v>41132614012</v>
      </c>
      <c r="B124" t="s">
        <v>10</v>
      </c>
      <c r="C124" t="s">
        <v>144</v>
      </c>
      <c r="D124" t="str">
        <f>"412927194808111412"</f>
        <v>412927194808111412</v>
      </c>
      <c r="E124" t="s">
        <v>12</v>
      </c>
      <c r="F124" t="str">
        <f t="shared" si="12"/>
        <v>201101</v>
      </c>
      <c r="G124" t="s">
        <v>13</v>
      </c>
      <c r="H124" t="s">
        <v>14</v>
      </c>
      <c r="I124" t="str">
        <f t="shared" si="13"/>
        <v>103</v>
      </c>
      <c r="J124" t="s">
        <v>15</v>
      </c>
    </row>
    <row r="125" spans="1:10">
      <c r="A125" t="str">
        <f t="shared" si="7"/>
        <v>41132614012</v>
      </c>
      <c r="B125" t="s">
        <v>10</v>
      </c>
      <c r="C125" t="s">
        <v>145</v>
      </c>
      <c r="D125" t="str">
        <f>"412927194707171424"</f>
        <v>412927194707171424</v>
      </c>
      <c r="E125" t="s">
        <v>12</v>
      </c>
      <c r="F125" t="str">
        <f t="shared" si="12"/>
        <v>201101</v>
      </c>
      <c r="G125" t="s">
        <v>13</v>
      </c>
      <c r="H125" t="s">
        <v>14</v>
      </c>
      <c r="I125" t="str">
        <f t="shared" si="13"/>
        <v>103</v>
      </c>
      <c r="J125" t="s">
        <v>15</v>
      </c>
    </row>
    <row r="126" spans="1:10">
      <c r="A126" t="str">
        <f t="shared" si="7"/>
        <v>41132614012</v>
      </c>
      <c r="B126" t="s">
        <v>10</v>
      </c>
      <c r="C126" t="s">
        <v>146</v>
      </c>
      <c r="D126" t="str">
        <f>"412927193605251410"</f>
        <v>412927193605251410</v>
      </c>
      <c r="E126" t="s">
        <v>12</v>
      </c>
      <c r="F126" t="str">
        <f t="shared" si="12"/>
        <v>201101</v>
      </c>
      <c r="G126" t="s">
        <v>13</v>
      </c>
      <c r="H126" t="s">
        <v>14</v>
      </c>
      <c r="I126" t="str">
        <f t="shared" si="13"/>
        <v>103</v>
      </c>
      <c r="J126" t="s">
        <v>15</v>
      </c>
    </row>
    <row r="127" spans="1:10">
      <c r="A127" t="str">
        <f t="shared" si="7"/>
        <v>41132614012</v>
      </c>
      <c r="B127" t="s">
        <v>10</v>
      </c>
      <c r="C127" t="s">
        <v>147</v>
      </c>
      <c r="D127" t="str">
        <f>"412927194509171423"</f>
        <v>412927194509171423</v>
      </c>
      <c r="E127" t="s">
        <v>12</v>
      </c>
      <c r="F127" t="str">
        <f t="shared" si="12"/>
        <v>201101</v>
      </c>
      <c r="G127" t="s">
        <v>13</v>
      </c>
      <c r="H127" t="s">
        <v>14</v>
      </c>
      <c r="I127" t="str">
        <f t="shared" si="13"/>
        <v>103</v>
      </c>
      <c r="J127" t="s">
        <v>15</v>
      </c>
    </row>
    <row r="128" spans="1:10">
      <c r="A128" t="str">
        <f t="shared" si="7"/>
        <v>41132614012</v>
      </c>
      <c r="B128" t="s">
        <v>10</v>
      </c>
      <c r="C128" t="s">
        <v>148</v>
      </c>
      <c r="D128" t="str">
        <f>"412927194612021423"</f>
        <v>412927194612021423</v>
      </c>
      <c r="E128" t="s">
        <v>12</v>
      </c>
      <c r="F128" t="str">
        <f t="shared" si="12"/>
        <v>201101</v>
      </c>
      <c r="G128" t="s">
        <v>13</v>
      </c>
      <c r="H128" t="s">
        <v>14</v>
      </c>
      <c r="I128" t="str">
        <f t="shared" si="13"/>
        <v>103</v>
      </c>
      <c r="J128" t="s">
        <v>15</v>
      </c>
    </row>
    <row r="129" spans="1:10">
      <c r="A129" t="str">
        <f t="shared" si="7"/>
        <v>41132614012</v>
      </c>
      <c r="B129" t="s">
        <v>10</v>
      </c>
      <c r="C129" t="s">
        <v>149</v>
      </c>
      <c r="D129" t="str">
        <f>"412927194609291414"</f>
        <v>412927194609291414</v>
      </c>
      <c r="E129" t="s">
        <v>12</v>
      </c>
      <c r="F129" t="str">
        <f t="shared" si="12"/>
        <v>201101</v>
      </c>
      <c r="G129" t="s">
        <v>13</v>
      </c>
      <c r="H129" t="s">
        <v>14</v>
      </c>
      <c r="I129" t="str">
        <f t="shared" si="13"/>
        <v>103</v>
      </c>
      <c r="J129" t="s">
        <v>15</v>
      </c>
    </row>
    <row r="130" spans="1:10">
      <c r="A130" t="str">
        <f t="shared" ref="A130:A184" si="14">"41132614012"</f>
        <v>41132614012</v>
      </c>
      <c r="B130" t="s">
        <v>10</v>
      </c>
      <c r="C130" t="s">
        <v>150</v>
      </c>
      <c r="D130" t="str">
        <f>"412927194907081431"</f>
        <v>412927194907081431</v>
      </c>
      <c r="E130" t="s">
        <v>12</v>
      </c>
      <c r="F130" t="str">
        <f t="shared" si="12"/>
        <v>201101</v>
      </c>
      <c r="G130" t="s">
        <v>13</v>
      </c>
      <c r="H130" t="s">
        <v>14</v>
      </c>
      <c r="I130" t="str">
        <f t="shared" si="13"/>
        <v>103</v>
      </c>
      <c r="J130" t="s">
        <v>15</v>
      </c>
    </row>
    <row r="131" spans="1:10">
      <c r="A131" t="str">
        <f t="shared" si="14"/>
        <v>41132614012</v>
      </c>
      <c r="B131" t="s">
        <v>10</v>
      </c>
      <c r="C131" t="s">
        <v>151</v>
      </c>
      <c r="D131" t="str">
        <f>"412927193307141416"</f>
        <v>412927193307141416</v>
      </c>
      <c r="E131" t="s">
        <v>12</v>
      </c>
      <c r="F131" t="str">
        <f t="shared" si="12"/>
        <v>201101</v>
      </c>
      <c r="G131" t="s">
        <v>13</v>
      </c>
      <c r="H131" t="s">
        <v>14</v>
      </c>
      <c r="I131" t="str">
        <f t="shared" si="13"/>
        <v>103</v>
      </c>
      <c r="J131" t="s">
        <v>15</v>
      </c>
    </row>
    <row r="132" spans="1:10">
      <c r="A132" t="str">
        <f t="shared" si="14"/>
        <v>41132614012</v>
      </c>
      <c r="B132" t="s">
        <v>10</v>
      </c>
      <c r="C132" t="s">
        <v>152</v>
      </c>
      <c r="D132" t="s">
        <v>153</v>
      </c>
      <c r="E132" t="s">
        <v>12</v>
      </c>
      <c r="F132" t="str">
        <f t="shared" si="12"/>
        <v>201101</v>
      </c>
      <c r="G132" t="s">
        <v>13</v>
      </c>
      <c r="H132" t="s">
        <v>14</v>
      </c>
      <c r="I132" t="str">
        <f t="shared" si="13"/>
        <v>103</v>
      </c>
      <c r="J132" t="s">
        <v>15</v>
      </c>
    </row>
    <row r="133" spans="1:10">
      <c r="A133" t="str">
        <f t="shared" si="14"/>
        <v>41132614012</v>
      </c>
      <c r="B133" t="s">
        <v>10</v>
      </c>
      <c r="C133" t="s">
        <v>154</v>
      </c>
      <c r="D133" t="str">
        <f>"412927194701201426"</f>
        <v>412927194701201426</v>
      </c>
      <c r="E133" t="s">
        <v>12</v>
      </c>
      <c r="F133" t="str">
        <f t="shared" si="12"/>
        <v>201101</v>
      </c>
      <c r="G133" t="s">
        <v>13</v>
      </c>
      <c r="H133" t="s">
        <v>14</v>
      </c>
      <c r="I133" t="str">
        <f t="shared" si="13"/>
        <v>103</v>
      </c>
      <c r="J133" t="s">
        <v>15</v>
      </c>
    </row>
    <row r="134" spans="1:10">
      <c r="A134" t="str">
        <f t="shared" si="14"/>
        <v>41132614012</v>
      </c>
      <c r="B134" t="s">
        <v>10</v>
      </c>
      <c r="C134" t="s">
        <v>155</v>
      </c>
      <c r="D134" t="str">
        <f>"412927195602241419"</f>
        <v>412927195602241419</v>
      </c>
      <c r="E134" t="s">
        <v>12</v>
      </c>
      <c r="F134" t="str">
        <f>"201603"</f>
        <v>201603</v>
      </c>
      <c r="G134" t="s">
        <v>13</v>
      </c>
      <c r="H134" t="s">
        <v>14</v>
      </c>
      <c r="I134" t="str">
        <f>"110.16"</f>
        <v>110.16</v>
      </c>
      <c r="J134" t="s">
        <v>15</v>
      </c>
    </row>
    <row r="135" spans="1:10">
      <c r="A135" t="str">
        <f t="shared" si="14"/>
        <v>41132614012</v>
      </c>
      <c r="B135" t="s">
        <v>10</v>
      </c>
      <c r="C135" t="s">
        <v>156</v>
      </c>
      <c r="D135" t="str">
        <f>"412927195312171424"</f>
        <v>412927195312171424</v>
      </c>
      <c r="E135" t="s">
        <v>12</v>
      </c>
      <c r="F135" t="str">
        <f>"201401"</f>
        <v>201401</v>
      </c>
      <c r="G135" t="s">
        <v>13</v>
      </c>
      <c r="H135" t="s">
        <v>14</v>
      </c>
      <c r="I135" t="str">
        <f>"107.02"</f>
        <v>107.02</v>
      </c>
      <c r="J135" t="s">
        <v>15</v>
      </c>
    </row>
    <row r="136" spans="1:10">
      <c r="A136" t="str">
        <f t="shared" si="14"/>
        <v>41132614012</v>
      </c>
      <c r="B136" t="s">
        <v>10</v>
      </c>
      <c r="C136" t="s">
        <v>157</v>
      </c>
      <c r="D136" t="str">
        <f>"412927195509051426"</f>
        <v>412927195509051426</v>
      </c>
      <c r="E136" t="s">
        <v>12</v>
      </c>
      <c r="F136" t="str">
        <f>"201510"</f>
        <v>201510</v>
      </c>
      <c r="G136" t="s">
        <v>13</v>
      </c>
      <c r="H136" t="s">
        <v>14</v>
      </c>
      <c r="I136" t="str">
        <f>"112.56"</f>
        <v>112.56</v>
      </c>
      <c r="J136" t="s">
        <v>15</v>
      </c>
    </row>
    <row r="137" spans="1:10">
      <c r="A137" t="str">
        <f t="shared" si="14"/>
        <v>41132614012</v>
      </c>
      <c r="B137" t="s">
        <v>10</v>
      </c>
      <c r="C137" t="s">
        <v>158</v>
      </c>
      <c r="D137" t="str">
        <f>"412927195012281429"</f>
        <v>412927195012281429</v>
      </c>
      <c r="E137" t="s">
        <v>12</v>
      </c>
      <c r="F137" t="str">
        <f>"201101"</f>
        <v>201101</v>
      </c>
      <c r="G137" t="s">
        <v>13</v>
      </c>
      <c r="H137" t="s">
        <v>14</v>
      </c>
      <c r="I137" t="str">
        <f>"103.95"</f>
        <v>103.95</v>
      </c>
      <c r="J137" t="s">
        <v>15</v>
      </c>
    </row>
    <row r="138" spans="1:10">
      <c r="A138" t="str">
        <f t="shared" si="14"/>
        <v>41132614012</v>
      </c>
      <c r="B138" t="s">
        <v>10</v>
      </c>
      <c r="C138" t="s">
        <v>159</v>
      </c>
      <c r="D138" t="str">
        <f>"412927195106061419"</f>
        <v>412927195106061419</v>
      </c>
      <c r="E138" t="s">
        <v>12</v>
      </c>
      <c r="F138" t="str">
        <f>"201107"</f>
        <v>201107</v>
      </c>
      <c r="G138" t="s">
        <v>13</v>
      </c>
      <c r="H138" t="s">
        <v>14</v>
      </c>
      <c r="I138" t="str">
        <f>"104.9"</f>
        <v>104.9</v>
      </c>
      <c r="J138" t="s">
        <v>15</v>
      </c>
    </row>
    <row r="139" spans="1:10">
      <c r="A139" t="str">
        <f t="shared" si="14"/>
        <v>41132614012</v>
      </c>
      <c r="B139" t="s">
        <v>10</v>
      </c>
      <c r="C139" t="s">
        <v>160</v>
      </c>
      <c r="D139" t="str">
        <f>"412927195211101419"</f>
        <v>412927195211101419</v>
      </c>
      <c r="E139" t="s">
        <v>12</v>
      </c>
      <c r="F139" t="str">
        <f>"201212"</f>
        <v>201212</v>
      </c>
      <c r="G139" t="s">
        <v>13</v>
      </c>
      <c r="H139" t="s">
        <v>14</v>
      </c>
      <c r="I139" t="str">
        <f>"105.69"</f>
        <v>105.69</v>
      </c>
      <c r="J139" t="s">
        <v>15</v>
      </c>
    </row>
    <row r="140" spans="1:10">
      <c r="A140" t="str">
        <f t="shared" si="14"/>
        <v>41132614012</v>
      </c>
      <c r="B140" t="s">
        <v>10</v>
      </c>
      <c r="C140" t="s">
        <v>161</v>
      </c>
      <c r="D140" t="str">
        <f>"412927195402041412"</f>
        <v>412927195402041412</v>
      </c>
      <c r="E140" t="s">
        <v>12</v>
      </c>
      <c r="F140" t="str">
        <f>"201403"</f>
        <v>201403</v>
      </c>
      <c r="G140" t="s">
        <v>13</v>
      </c>
      <c r="H140" t="s">
        <v>14</v>
      </c>
      <c r="I140" t="str">
        <f>"108"</f>
        <v>108</v>
      </c>
      <c r="J140" t="s">
        <v>15</v>
      </c>
    </row>
    <row r="141" spans="1:10">
      <c r="A141" t="str">
        <f t="shared" si="14"/>
        <v>41132614012</v>
      </c>
      <c r="B141" t="s">
        <v>10</v>
      </c>
      <c r="C141" t="s">
        <v>162</v>
      </c>
      <c r="D141" t="str">
        <f>"412927195211141429"</f>
        <v>412927195211141429</v>
      </c>
      <c r="E141" t="s">
        <v>12</v>
      </c>
      <c r="F141" t="str">
        <f>"201212"</f>
        <v>201212</v>
      </c>
      <c r="G141" t="s">
        <v>13</v>
      </c>
      <c r="H141" t="s">
        <v>14</v>
      </c>
      <c r="I141" t="str">
        <f>"105.96"</f>
        <v>105.96</v>
      </c>
      <c r="J141" t="s">
        <v>15</v>
      </c>
    </row>
    <row r="142" spans="1:10">
      <c r="A142" t="str">
        <f t="shared" si="14"/>
        <v>41132614012</v>
      </c>
      <c r="B142" t="s">
        <v>10</v>
      </c>
      <c r="C142" t="s">
        <v>163</v>
      </c>
      <c r="D142" t="str">
        <f>"412927195005261438"</f>
        <v>412927195005261438</v>
      </c>
      <c r="E142" t="s">
        <v>12</v>
      </c>
      <c r="F142" t="str">
        <f t="shared" ref="F142:F145" si="15">"201101"</f>
        <v>201101</v>
      </c>
      <c r="G142" t="s">
        <v>13</v>
      </c>
      <c r="H142" t="s">
        <v>14</v>
      </c>
      <c r="I142" t="str">
        <f>"103.96"</f>
        <v>103.96</v>
      </c>
      <c r="J142" t="s">
        <v>15</v>
      </c>
    </row>
    <row r="143" spans="1:10">
      <c r="A143" t="str">
        <f t="shared" si="14"/>
        <v>41132614012</v>
      </c>
      <c r="B143" t="s">
        <v>10</v>
      </c>
      <c r="C143" t="s">
        <v>164</v>
      </c>
      <c r="D143" t="str">
        <f>"412927195301061414"</f>
        <v>412927195301061414</v>
      </c>
      <c r="E143" t="s">
        <v>12</v>
      </c>
      <c r="F143" t="str">
        <f>"201303"</f>
        <v>201303</v>
      </c>
      <c r="G143" t="s">
        <v>13</v>
      </c>
      <c r="H143" t="s">
        <v>14</v>
      </c>
      <c r="I143" t="str">
        <f>"106.93"</f>
        <v>106.93</v>
      </c>
      <c r="J143" t="s">
        <v>15</v>
      </c>
    </row>
    <row r="144" spans="1:10">
      <c r="A144" t="str">
        <f t="shared" si="14"/>
        <v>41132614012</v>
      </c>
      <c r="B144" t="s">
        <v>10</v>
      </c>
      <c r="C144" t="s">
        <v>165</v>
      </c>
      <c r="D144" t="str">
        <f>"412927195004161419"</f>
        <v>412927195004161419</v>
      </c>
      <c r="E144" t="s">
        <v>12</v>
      </c>
      <c r="F144" t="str">
        <f t="shared" si="15"/>
        <v>201101</v>
      </c>
      <c r="G144" t="s">
        <v>13</v>
      </c>
      <c r="H144" t="s">
        <v>14</v>
      </c>
      <c r="I144" t="str">
        <f>"103.96"</f>
        <v>103.96</v>
      </c>
      <c r="J144" t="s">
        <v>15</v>
      </c>
    </row>
    <row r="145" spans="1:10">
      <c r="A145" t="str">
        <f t="shared" si="14"/>
        <v>41132614012</v>
      </c>
      <c r="B145" t="s">
        <v>10</v>
      </c>
      <c r="C145" t="s">
        <v>166</v>
      </c>
      <c r="D145" t="str">
        <f>"412927193305251427"</f>
        <v>412927193305251427</v>
      </c>
      <c r="E145" t="s">
        <v>12</v>
      </c>
      <c r="F145" t="str">
        <f t="shared" si="15"/>
        <v>201101</v>
      </c>
      <c r="G145" t="s">
        <v>13</v>
      </c>
      <c r="H145" t="s">
        <v>14</v>
      </c>
      <c r="I145" t="str">
        <f t="shared" ref="I145:I163" si="16">"103"</f>
        <v>103</v>
      </c>
      <c r="J145" t="s">
        <v>15</v>
      </c>
    </row>
    <row r="146" spans="1:10">
      <c r="A146" t="str">
        <f t="shared" si="14"/>
        <v>41132614012</v>
      </c>
      <c r="B146" t="s">
        <v>10</v>
      </c>
      <c r="C146" t="s">
        <v>167</v>
      </c>
      <c r="D146" t="str">
        <f>"412927195703161434"</f>
        <v>412927195703161434</v>
      </c>
      <c r="E146" t="s">
        <v>12</v>
      </c>
      <c r="F146" t="str">
        <f>"201704"</f>
        <v>201704</v>
      </c>
      <c r="G146" t="s">
        <v>13</v>
      </c>
      <c r="H146" t="s">
        <v>14</v>
      </c>
      <c r="I146" t="str">
        <f>"111.23"</f>
        <v>111.23</v>
      </c>
      <c r="J146" t="s">
        <v>15</v>
      </c>
    </row>
    <row r="147" spans="1:10">
      <c r="A147" t="str">
        <f t="shared" si="14"/>
        <v>41132614012</v>
      </c>
      <c r="B147" t="s">
        <v>10</v>
      </c>
      <c r="C147" t="s">
        <v>168</v>
      </c>
      <c r="D147" t="str">
        <f>"412927195706261422"</f>
        <v>412927195706261422</v>
      </c>
      <c r="E147" t="s">
        <v>12</v>
      </c>
      <c r="F147" t="str">
        <f>"201707"</f>
        <v>201707</v>
      </c>
      <c r="G147" t="s">
        <v>13</v>
      </c>
      <c r="H147" t="s">
        <v>14</v>
      </c>
      <c r="I147" t="str">
        <f>"111.27"</f>
        <v>111.27</v>
      </c>
      <c r="J147" t="s">
        <v>15</v>
      </c>
    </row>
    <row r="148" spans="1:10">
      <c r="A148" t="str">
        <f t="shared" si="14"/>
        <v>41132614012</v>
      </c>
      <c r="B148" t="s">
        <v>10</v>
      </c>
      <c r="C148" t="s">
        <v>169</v>
      </c>
      <c r="D148" t="str">
        <f>"412927195612251418"</f>
        <v>412927195612251418</v>
      </c>
      <c r="E148" t="s">
        <v>12</v>
      </c>
      <c r="F148" t="str">
        <f>"201701"</f>
        <v>201701</v>
      </c>
      <c r="G148" t="s">
        <v>13</v>
      </c>
      <c r="H148" t="s">
        <v>14</v>
      </c>
      <c r="I148" t="str">
        <f>"110.25"</f>
        <v>110.25</v>
      </c>
      <c r="J148" t="s">
        <v>15</v>
      </c>
    </row>
    <row r="149" spans="1:10">
      <c r="A149" t="str">
        <f t="shared" si="14"/>
        <v>41132614012</v>
      </c>
      <c r="B149" t="s">
        <v>10</v>
      </c>
      <c r="C149" t="s">
        <v>170</v>
      </c>
      <c r="D149" t="str">
        <f>"412927194702011413"</f>
        <v>412927194702011413</v>
      </c>
      <c r="E149" t="s">
        <v>12</v>
      </c>
      <c r="F149" t="str">
        <f t="shared" ref="F149:F163" si="17">"201101"</f>
        <v>201101</v>
      </c>
      <c r="G149" t="s">
        <v>13</v>
      </c>
      <c r="H149" t="s">
        <v>14</v>
      </c>
      <c r="I149" t="str">
        <f t="shared" si="16"/>
        <v>103</v>
      </c>
      <c r="J149" t="s">
        <v>15</v>
      </c>
    </row>
    <row r="150" spans="1:10">
      <c r="A150" t="str">
        <f t="shared" si="14"/>
        <v>41132614012</v>
      </c>
      <c r="B150" t="s">
        <v>10</v>
      </c>
      <c r="C150" t="s">
        <v>171</v>
      </c>
      <c r="D150" t="str">
        <f>"412927194701011411"</f>
        <v>412927194701011411</v>
      </c>
      <c r="E150" t="s">
        <v>12</v>
      </c>
      <c r="F150" t="str">
        <f t="shared" si="17"/>
        <v>201101</v>
      </c>
      <c r="G150" t="s">
        <v>13</v>
      </c>
      <c r="H150" t="s">
        <v>14</v>
      </c>
      <c r="I150" t="str">
        <f t="shared" si="16"/>
        <v>103</v>
      </c>
      <c r="J150" t="s">
        <v>15</v>
      </c>
    </row>
    <row r="151" spans="1:10">
      <c r="A151" t="str">
        <f t="shared" si="14"/>
        <v>41132614012</v>
      </c>
      <c r="B151" t="s">
        <v>10</v>
      </c>
      <c r="C151" t="s">
        <v>172</v>
      </c>
      <c r="D151" t="str">
        <f>"412927194605171415"</f>
        <v>412927194605171415</v>
      </c>
      <c r="E151" t="s">
        <v>12</v>
      </c>
      <c r="F151" t="str">
        <f t="shared" si="17"/>
        <v>201101</v>
      </c>
      <c r="G151" t="s">
        <v>13</v>
      </c>
      <c r="H151" t="s">
        <v>14</v>
      </c>
      <c r="I151" t="str">
        <f t="shared" si="16"/>
        <v>103</v>
      </c>
      <c r="J151" t="s">
        <v>15</v>
      </c>
    </row>
    <row r="152" spans="1:10">
      <c r="A152" t="str">
        <f t="shared" si="14"/>
        <v>41132614012</v>
      </c>
      <c r="B152" t="s">
        <v>10</v>
      </c>
      <c r="C152" t="s">
        <v>173</v>
      </c>
      <c r="D152" t="s">
        <v>174</v>
      </c>
      <c r="E152" t="s">
        <v>12</v>
      </c>
      <c r="F152" t="str">
        <f t="shared" si="17"/>
        <v>201101</v>
      </c>
      <c r="G152" t="s">
        <v>13</v>
      </c>
      <c r="H152" t="s">
        <v>14</v>
      </c>
      <c r="I152" t="str">
        <f t="shared" si="16"/>
        <v>103</v>
      </c>
      <c r="J152" t="s">
        <v>15</v>
      </c>
    </row>
    <row r="153" spans="1:10">
      <c r="A153" t="str">
        <f t="shared" si="14"/>
        <v>41132614012</v>
      </c>
      <c r="B153" t="s">
        <v>10</v>
      </c>
      <c r="C153" t="s">
        <v>175</v>
      </c>
      <c r="D153" t="str">
        <f>"412927194611181441"</f>
        <v>412927194611181441</v>
      </c>
      <c r="E153" t="s">
        <v>12</v>
      </c>
      <c r="F153" t="str">
        <f t="shared" si="17"/>
        <v>201101</v>
      </c>
      <c r="G153" t="s">
        <v>13</v>
      </c>
      <c r="H153" t="s">
        <v>14</v>
      </c>
      <c r="I153" t="str">
        <f t="shared" si="16"/>
        <v>103</v>
      </c>
      <c r="J153" t="s">
        <v>15</v>
      </c>
    </row>
    <row r="154" spans="1:10">
      <c r="A154" t="str">
        <f t="shared" si="14"/>
        <v>41132614012</v>
      </c>
      <c r="B154" t="s">
        <v>10</v>
      </c>
      <c r="C154" t="s">
        <v>176</v>
      </c>
      <c r="D154" t="str">
        <f>"412927194107011419"</f>
        <v>412927194107011419</v>
      </c>
      <c r="E154" t="s">
        <v>12</v>
      </c>
      <c r="F154" t="str">
        <f t="shared" si="17"/>
        <v>201101</v>
      </c>
      <c r="G154" t="s">
        <v>13</v>
      </c>
      <c r="H154" t="s">
        <v>14</v>
      </c>
      <c r="I154" t="str">
        <f t="shared" si="16"/>
        <v>103</v>
      </c>
      <c r="J154" t="s">
        <v>15</v>
      </c>
    </row>
    <row r="155" spans="1:10">
      <c r="A155" t="str">
        <f t="shared" si="14"/>
        <v>41132614012</v>
      </c>
      <c r="B155" t="s">
        <v>10</v>
      </c>
      <c r="C155" t="s">
        <v>177</v>
      </c>
      <c r="D155" t="str">
        <f>"412927194908141416"</f>
        <v>412927194908141416</v>
      </c>
      <c r="E155" t="s">
        <v>12</v>
      </c>
      <c r="F155" t="str">
        <f t="shared" si="17"/>
        <v>201101</v>
      </c>
      <c r="G155" t="s">
        <v>13</v>
      </c>
      <c r="H155" t="s">
        <v>14</v>
      </c>
      <c r="I155" t="str">
        <f t="shared" si="16"/>
        <v>103</v>
      </c>
      <c r="J155" t="s">
        <v>15</v>
      </c>
    </row>
    <row r="156" spans="1:10">
      <c r="A156" t="str">
        <f t="shared" si="14"/>
        <v>41132614012</v>
      </c>
      <c r="B156" t="s">
        <v>10</v>
      </c>
      <c r="C156" t="s">
        <v>178</v>
      </c>
      <c r="D156" t="str">
        <f>"412927194801081417"</f>
        <v>412927194801081417</v>
      </c>
      <c r="E156" t="s">
        <v>12</v>
      </c>
      <c r="F156" t="str">
        <f t="shared" si="17"/>
        <v>201101</v>
      </c>
      <c r="G156" t="s">
        <v>13</v>
      </c>
      <c r="H156" t="s">
        <v>14</v>
      </c>
      <c r="I156" t="str">
        <f t="shared" si="16"/>
        <v>103</v>
      </c>
      <c r="J156" t="s">
        <v>15</v>
      </c>
    </row>
    <row r="157" spans="1:10">
      <c r="A157" t="str">
        <f t="shared" si="14"/>
        <v>41132614012</v>
      </c>
      <c r="B157" t="s">
        <v>10</v>
      </c>
      <c r="C157" t="s">
        <v>179</v>
      </c>
      <c r="D157" t="str">
        <f>"412927193404051420"</f>
        <v>412927193404051420</v>
      </c>
      <c r="E157" t="s">
        <v>12</v>
      </c>
      <c r="F157" t="str">
        <f t="shared" si="17"/>
        <v>201101</v>
      </c>
      <c r="G157" t="s">
        <v>13</v>
      </c>
      <c r="H157" t="s">
        <v>14</v>
      </c>
      <c r="I157" t="str">
        <f t="shared" si="16"/>
        <v>103</v>
      </c>
      <c r="J157" t="s">
        <v>15</v>
      </c>
    </row>
    <row r="158" spans="1:10">
      <c r="A158" t="str">
        <f t="shared" si="14"/>
        <v>41132614012</v>
      </c>
      <c r="B158" t="s">
        <v>10</v>
      </c>
      <c r="C158" t="s">
        <v>180</v>
      </c>
      <c r="D158" t="s">
        <v>181</v>
      </c>
      <c r="E158" t="s">
        <v>12</v>
      </c>
      <c r="F158" t="str">
        <f t="shared" si="17"/>
        <v>201101</v>
      </c>
      <c r="G158" t="s">
        <v>13</v>
      </c>
      <c r="H158" t="s">
        <v>14</v>
      </c>
      <c r="I158" t="str">
        <f t="shared" si="16"/>
        <v>103</v>
      </c>
      <c r="J158" t="s">
        <v>15</v>
      </c>
    </row>
    <row r="159" spans="1:10">
      <c r="A159" t="str">
        <f t="shared" si="14"/>
        <v>41132614012</v>
      </c>
      <c r="B159" t="s">
        <v>10</v>
      </c>
      <c r="C159" t="s">
        <v>182</v>
      </c>
      <c r="D159" t="str">
        <f>"412927194804041410"</f>
        <v>412927194804041410</v>
      </c>
      <c r="E159" t="s">
        <v>12</v>
      </c>
      <c r="F159" t="str">
        <f t="shared" si="17"/>
        <v>201101</v>
      </c>
      <c r="G159" t="s">
        <v>13</v>
      </c>
      <c r="H159" t="s">
        <v>14</v>
      </c>
      <c r="I159" t="str">
        <f t="shared" si="16"/>
        <v>103</v>
      </c>
      <c r="J159" t="s">
        <v>15</v>
      </c>
    </row>
    <row r="160" spans="1:10">
      <c r="A160" t="str">
        <f t="shared" si="14"/>
        <v>41132614012</v>
      </c>
      <c r="B160" t="s">
        <v>10</v>
      </c>
      <c r="C160" t="s">
        <v>183</v>
      </c>
      <c r="D160" t="str">
        <f>"412927193703271423"</f>
        <v>412927193703271423</v>
      </c>
      <c r="E160" t="s">
        <v>12</v>
      </c>
      <c r="F160" t="str">
        <f t="shared" si="17"/>
        <v>201101</v>
      </c>
      <c r="G160" t="s">
        <v>13</v>
      </c>
      <c r="H160" t="s">
        <v>14</v>
      </c>
      <c r="I160" t="str">
        <f t="shared" si="16"/>
        <v>103</v>
      </c>
      <c r="J160" t="s">
        <v>15</v>
      </c>
    </row>
    <row r="161" spans="1:10">
      <c r="A161" t="str">
        <f t="shared" si="14"/>
        <v>41132614012</v>
      </c>
      <c r="B161" t="s">
        <v>10</v>
      </c>
      <c r="C161" t="s">
        <v>184</v>
      </c>
      <c r="D161" t="str">
        <f>"412927194902201422"</f>
        <v>412927194902201422</v>
      </c>
      <c r="E161" t="s">
        <v>12</v>
      </c>
      <c r="F161" t="str">
        <f t="shared" si="17"/>
        <v>201101</v>
      </c>
      <c r="G161" t="s">
        <v>13</v>
      </c>
      <c r="H161" t="s">
        <v>14</v>
      </c>
      <c r="I161" t="str">
        <f t="shared" si="16"/>
        <v>103</v>
      </c>
      <c r="J161" t="s">
        <v>15</v>
      </c>
    </row>
    <row r="162" spans="1:10">
      <c r="A162" t="str">
        <f t="shared" si="14"/>
        <v>41132614012</v>
      </c>
      <c r="B162" t="s">
        <v>10</v>
      </c>
      <c r="C162" t="s">
        <v>185</v>
      </c>
      <c r="D162" t="str">
        <f>"412927194702021435"</f>
        <v>412927194702021435</v>
      </c>
      <c r="E162" t="s">
        <v>12</v>
      </c>
      <c r="F162" t="str">
        <f t="shared" si="17"/>
        <v>201101</v>
      </c>
      <c r="G162" t="s">
        <v>13</v>
      </c>
      <c r="H162" t="s">
        <v>14</v>
      </c>
      <c r="I162" t="str">
        <f t="shared" si="16"/>
        <v>103</v>
      </c>
      <c r="J162" t="s">
        <v>15</v>
      </c>
    </row>
    <row r="163" spans="1:10">
      <c r="A163" t="str">
        <f t="shared" si="14"/>
        <v>41132614012</v>
      </c>
      <c r="B163" t="s">
        <v>10</v>
      </c>
      <c r="C163" t="s">
        <v>186</v>
      </c>
      <c r="D163" t="str">
        <f>"412927194703111424"</f>
        <v>412927194703111424</v>
      </c>
      <c r="E163" t="s">
        <v>12</v>
      </c>
      <c r="F163" t="str">
        <f t="shared" si="17"/>
        <v>201101</v>
      </c>
      <c r="G163" t="s">
        <v>13</v>
      </c>
      <c r="H163" t="s">
        <v>14</v>
      </c>
      <c r="I163" t="str">
        <f t="shared" si="16"/>
        <v>103</v>
      </c>
      <c r="J163" t="s">
        <v>15</v>
      </c>
    </row>
    <row r="164" spans="1:10">
      <c r="A164" t="str">
        <f t="shared" si="14"/>
        <v>41132614012</v>
      </c>
      <c r="B164" t="s">
        <v>10</v>
      </c>
      <c r="C164" t="s">
        <v>187</v>
      </c>
      <c r="D164" t="str">
        <f>"412927195102271443"</f>
        <v>412927195102271443</v>
      </c>
      <c r="E164" t="s">
        <v>12</v>
      </c>
      <c r="F164" t="str">
        <f>"201201"</f>
        <v>201201</v>
      </c>
      <c r="G164" t="s">
        <v>13</v>
      </c>
      <c r="H164" t="s">
        <v>14</v>
      </c>
      <c r="I164" t="str">
        <f>"104.94"</f>
        <v>104.94</v>
      </c>
      <c r="J164" t="s">
        <v>15</v>
      </c>
    </row>
    <row r="165" spans="1:10">
      <c r="A165" t="str">
        <f t="shared" si="14"/>
        <v>41132614012</v>
      </c>
      <c r="B165" t="s">
        <v>10</v>
      </c>
      <c r="C165" t="s">
        <v>188</v>
      </c>
      <c r="D165" t="str">
        <f>"412927195302251447"</f>
        <v>412927195302251447</v>
      </c>
      <c r="E165" t="s">
        <v>12</v>
      </c>
      <c r="F165" t="str">
        <f>"201303"</f>
        <v>201303</v>
      </c>
      <c r="G165" t="s">
        <v>13</v>
      </c>
      <c r="H165" t="s">
        <v>14</v>
      </c>
      <c r="I165" t="str">
        <f>"106.93"</f>
        <v>106.93</v>
      </c>
      <c r="J165" t="s">
        <v>15</v>
      </c>
    </row>
    <row r="166" spans="1:10">
      <c r="A166" t="str">
        <f t="shared" si="14"/>
        <v>41132614012</v>
      </c>
      <c r="B166" t="s">
        <v>10</v>
      </c>
      <c r="C166" t="s">
        <v>189</v>
      </c>
      <c r="D166" t="str">
        <f>"412927195708231411"</f>
        <v>412927195708231411</v>
      </c>
      <c r="E166" t="s">
        <v>12</v>
      </c>
      <c r="F166" t="str">
        <f>"201709"</f>
        <v>201709</v>
      </c>
      <c r="G166" t="s">
        <v>13</v>
      </c>
      <c r="H166" t="s">
        <v>14</v>
      </c>
      <c r="I166" t="str">
        <f>"103.29"</f>
        <v>103.29</v>
      </c>
      <c r="J166" t="s">
        <v>15</v>
      </c>
    </row>
    <row r="167" spans="1:10">
      <c r="A167" t="str">
        <f t="shared" si="14"/>
        <v>41132614012</v>
      </c>
      <c r="B167" t="s">
        <v>10</v>
      </c>
      <c r="C167" t="s">
        <v>190</v>
      </c>
      <c r="D167" t="str">
        <f>"412927194405111426"</f>
        <v>412927194405111426</v>
      </c>
      <c r="E167" t="s">
        <v>12</v>
      </c>
      <c r="F167" t="str">
        <f>"201101"</f>
        <v>201101</v>
      </c>
      <c r="G167" t="s">
        <v>13</v>
      </c>
      <c r="H167" t="s">
        <v>14</v>
      </c>
      <c r="I167" t="str">
        <f>"103"</f>
        <v>103</v>
      </c>
      <c r="J167" t="s">
        <v>15</v>
      </c>
    </row>
    <row r="168" spans="1:10">
      <c r="A168" t="str">
        <f t="shared" si="14"/>
        <v>41132614012</v>
      </c>
      <c r="B168" t="s">
        <v>10</v>
      </c>
      <c r="C168" t="s">
        <v>191</v>
      </c>
      <c r="D168" t="str">
        <f>"412927195202181410"</f>
        <v>412927195202181410</v>
      </c>
      <c r="E168" t="s">
        <v>12</v>
      </c>
      <c r="F168" t="str">
        <f>"201203"</f>
        <v>201203</v>
      </c>
      <c r="G168" t="s">
        <v>13</v>
      </c>
      <c r="H168" t="s">
        <v>14</v>
      </c>
      <c r="I168" t="str">
        <f>"105.89"</f>
        <v>105.89</v>
      </c>
      <c r="J168" t="s">
        <v>15</v>
      </c>
    </row>
    <row r="169" spans="1:10">
      <c r="A169" t="str">
        <f t="shared" si="14"/>
        <v>41132614012</v>
      </c>
      <c r="B169" t="s">
        <v>10</v>
      </c>
      <c r="C169" t="s">
        <v>192</v>
      </c>
      <c r="D169" t="str">
        <f>"412927195210201418"</f>
        <v>412927195210201418</v>
      </c>
      <c r="E169" t="s">
        <v>12</v>
      </c>
      <c r="F169" t="str">
        <f>"201211"</f>
        <v>201211</v>
      </c>
      <c r="G169" t="s">
        <v>13</v>
      </c>
      <c r="H169" t="s">
        <v>14</v>
      </c>
      <c r="I169" t="str">
        <f>"105.96"</f>
        <v>105.96</v>
      </c>
      <c r="J169" t="s">
        <v>15</v>
      </c>
    </row>
    <row r="170" spans="1:10">
      <c r="A170" t="str">
        <f t="shared" si="14"/>
        <v>41132614012</v>
      </c>
      <c r="B170" t="s">
        <v>10</v>
      </c>
      <c r="C170" t="s">
        <v>193</v>
      </c>
      <c r="D170" t="s">
        <v>194</v>
      </c>
      <c r="E170" t="s">
        <v>12</v>
      </c>
      <c r="F170" t="str">
        <f>"201508"</f>
        <v>201508</v>
      </c>
      <c r="G170" t="s">
        <v>13</v>
      </c>
      <c r="H170" t="s">
        <v>14</v>
      </c>
      <c r="I170" t="str">
        <f>"109.16"</f>
        <v>109.16</v>
      </c>
      <c r="J170" t="s">
        <v>15</v>
      </c>
    </row>
    <row r="171" spans="1:10">
      <c r="A171" t="str">
        <f t="shared" si="14"/>
        <v>41132614012</v>
      </c>
      <c r="B171" t="s">
        <v>10</v>
      </c>
      <c r="C171" t="s">
        <v>195</v>
      </c>
      <c r="D171" t="str">
        <f>"412927195311271415"</f>
        <v>412927195311271415</v>
      </c>
      <c r="E171" t="s">
        <v>12</v>
      </c>
      <c r="F171" t="str">
        <f>"201312"</f>
        <v>201312</v>
      </c>
      <c r="G171" t="s">
        <v>13</v>
      </c>
      <c r="H171" t="s">
        <v>14</v>
      </c>
      <c r="I171" t="str">
        <f>"107.07"</f>
        <v>107.07</v>
      </c>
      <c r="J171" t="s">
        <v>15</v>
      </c>
    </row>
    <row r="172" spans="1:10">
      <c r="A172" t="str">
        <f t="shared" si="14"/>
        <v>41132614012</v>
      </c>
      <c r="B172" t="s">
        <v>10</v>
      </c>
      <c r="C172" t="s">
        <v>196</v>
      </c>
      <c r="D172" t="str">
        <f>"412927195503231426"</f>
        <v>412927195503231426</v>
      </c>
      <c r="E172" t="s">
        <v>12</v>
      </c>
      <c r="F172" t="str">
        <f>"201504"</f>
        <v>201504</v>
      </c>
      <c r="G172" t="s">
        <v>13</v>
      </c>
      <c r="H172" t="s">
        <v>14</v>
      </c>
      <c r="I172" t="str">
        <f>"109.1"</f>
        <v>109.1</v>
      </c>
      <c r="J172" t="s">
        <v>15</v>
      </c>
    </row>
    <row r="173" spans="1:10">
      <c r="A173" t="str">
        <f t="shared" si="14"/>
        <v>41132614012</v>
      </c>
      <c r="B173" t="s">
        <v>10</v>
      </c>
      <c r="C173" t="s">
        <v>197</v>
      </c>
      <c r="D173" t="str">
        <f>"412927195106231422"</f>
        <v>412927195106231422</v>
      </c>
      <c r="E173" t="s">
        <v>12</v>
      </c>
      <c r="F173" t="str">
        <f>"201207"</f>
        <v>201207</v>
      </c>
      <c r="G173" t="s">
        <v>13</v>
      </c>
      <c r="H173" t="s">
        <v>14</v>
      </c>
      <c r="I173" t="str">
        <f>"105.92"</f>
        <v>105.92</v>
      </c>
      <c r="J173" t="s">
        <v>15</v>
      </c>
    </row>
    <row r="174" spans="1:10">
      <c r="A174" t="str">
        <f t="shared" si="14"/>
        <v>41132614012</v>
      </c>
      <c r="B174" t="s">
        <v>10</v>
      </c>
      <c r="C174" t="s">
        <v>198</v>
      </c>
      <c r="D174" t="str">
        <f>"412927195412181419"</f>
        <v>412927195412181419</v>
      </c>
      <c r="E174" t="s">
        <v>12</v>
      </c>
      <c r="F174" t="str">
        <f>"201501"</f>
        <v>201501</v>
      </c>
      <c r="G174" t="s">
        <v>13</v>
      </c>
      <c r="H174" t="s">
        <v>14</v>
      </c>
      <c r="I174" t="str">
        <f>"108.12"</f>
        <v>108.12</v>
      </c>
      <c r="J174" t="s">
        <v>15</v>
      </c>
    </row>
    <row r="175" spans="1:10">
      <c r="A175" t="str">
        <f t="shared" si="14"/>
        <v>41132614012</v>
      </c>
      <c r="B175" t="s">
        <v>10</v>
      </c>
      <c r="C175" t="s">
        <v>199</v>
      </c>
      <c r="D175" t="str">
        <f>"412927195802011423"</f>
        <v>412927195802011423</v>
      </c>
      <c r="E175" t="s">
        <v>12</v>
      </c>
      <c r="F175" t="str">
        <f>"201803"</f>
        <v>201803</v>
      </c>
      <c r="G175" t="s">
        <v>13</v>
      </c>
      <c r="H175" t="s">
        <v>14</v>
      </c>
      <c r="I175" t="str">
        <f>"116.12"</f>
        <v>116.12</v>
      </c>
      <c r="J175" t="s">
        <v>15</v>
      </c>
    </row>
    <row r="176" spans="1:10">
      <c r="A176" t="str">
        <f t="shared" si="14"/>
        <v>41132614012</v>
      </c>
      <c r="B176" t="s">
        <v>10</v>
      </c>
      <c r="C176" t="s">
        <v>200</v>
      </c>
      <c r="D176" t="str">
        <f>"412927195509241414"</f>
        <v>412927195509241414</v>
      </c>
      <c r="E176" t="s">
        <v>12</v>
      </c>
      <c r="F176" t="str">
        <f>"201510"</f>
        <v>201510</v>
      </c>
      <c r="G176" t="s">
        <v>13</v>
      </c>
      <c r="H176" t="s">
        <v>14</v>
      </c>
      <c r="I176" t="str">
        <f>"108.46"</f>
        <v>108.46</v>
      </c>
      <c r="J176" t="s">
        <v>15</v>
      </c>
    </row>
    <row r="177" spans="1:10">
      <c r="A177" t="str">
        <f t="shared" si="14"/>
        <v>41132614012</v>
      </c>
      <c r="B177" t="s">
        <v>10</v>
      </c>
      <c r="C177" t="s">
        <v>201</v>
      </c>
      <c r="D177" t="str">
        <f>"412927195706051425"</f>
        <v>412927195706051425</v>
      </c>
      <c r="E177" t="s">
        <v>12</v>
      </c>
      <c r="F177" t="str">
        <f>"201707"</f>
        <v>201707</v>
      </c>
      <c r="G177" t="s">
        <v>13</v>
      </c>
      <c r="H177" t="s">
        <v>14</v>
      </c>
      <c r="I177" t="str">
        <f>"142.85"</f>
        <v>142.85</v>
      </c>
      <c r="J177" t="s">
        <v>15</v>
      </c>
    </row>
    <row r="178" spans="1:10">
      <c r="A178" t="str">
        <f t="shared" si="14"/>
        <v>41132614012</v>
      </c>
      <c r="B178" t="s">
        <v>10</v>
      </c>
      <c r="C178" t="s">
        <v>202</v>
      </c>
      <c r="D178" t="str">
        <f>"412927193503111417"</f>
        <v>412927193503111417</v>
      </c>
      <c r="E178" t="s">
        <v>12</v>
      </c>
      <c r="F178" t="str">
        <f t="shared" ref="F178:F180" si="18">"201101"</f>
        <v>201101</v>
      </c>
      <c r="G178" t="s">
        <v>13</v>
      </c>
      <c r="H178" t="s">
        <v>14</v>
      </c>
      <c r="I178" t="str">
        <f t="shared" ref="I178:I180" si="19">"103"</f>
        <v>103</v>
      </c>
      <c r="J178" t="s">
        <v>15</v>
      </c>
    </row>
    <row r="179" spans="1:10">
      <c r="A179" t="str">
        <f t="shared" si="14"/>
        <v>41132614012</v>
      </c>
      <c r="B179" t="s">
        <v>10</v>
      </c>
      <c r="C179" t="s">
        <v>203</v>
      </c>
      <c r="D179" t="str">
        <f>"412927194708261413"</f>
        <v>412927194708261413</v>
      </c>
      <c r="E179" t="s">
        <v>12</v>
      </c>
      <c r="F179" t="str">
        <f t="shared" si="18"/>
        <v>201101</v>
      </c>
      <c r="G179" t="s">
        <v>13</v>
      </c>
      <c r="H179" t="s">
        <v>14</v>
      </c>
      <c r="I179" t="str">
        <f t="shared" si="19"/>
        <v>103</v>
      </c>
      <c r="J179" t="s">
        <v>15</v>
      </c>
    </row>
    <row r="180" spans="1:10">
      <c r="A180" t="str">
        <f t="shared" si="14"/>
        <v>41132614012</v>
      </c>
      <c r="B180" t="s">
        <v>10</v>
      </c>
      <c r="C180" t="s">
        <v>204</v>
      </c>
      <c r="D180" t="str">
        <f>"412927194704291412"</f>
        <v>412927194704291412</v>
      </c>
      <c r="E180" t="s">
        <v>12</v>
      </c>
      <c r="F180" t="str">
        <f t="shared" si="18"/>
        <v>201101</v>
      </c>
      <c r="G180" t="s">
        <v>13</v>
      </c>
      <c r="H180" t="s">
        <v>14</v>
      </c>
      <c r="I180" t="str">
        <f t="shared" si="19"/>
        <v>103</v>
      </c>
      <c r="J180" t="s">
        <v>15</v>
      </c>
    </row>
    <row r="181" spans="1:10">
      <c r="A181" t="str">
        <f t="shared" si="14"/>
        <v>41132614012</v>
      </c>
      <c r="B181" t="s">
        <v>10</v>
      </c>
      <c r="C181" t="s">
        <v>205</v>
      </c>
      <c r="D181" t="str">
        <f>"412927195606201414"</f>
        <v>412927195606201414</v>
      </c>
      <c r="E181" t="s">
        <v>12</v>
      </c>
      <c r="F181" t="str">
        <f>"201607"</f>
        <v>201607</v>
      </c>
      <c r="G181" t="s">
        <v>13</v>
      </c>
      <c r="H181" t="s">
        <v>14</v>
      </c>
      <c r="I181" t="str">
        <f>"141.65"</f>
        <v>141.65</v>
      </c>
      <c r="J181" t="s">
        <v>15</v>
      </c>
    </row>
    <row r="182" spans="1:10">
      <c r="A182" t="str">
        <f t="shared" si="14"/>
        <v>41132614012</v>
      </c>
      <c r="B182" t="s">
        <v>10</v>
      </c>
      <c r="C182" t="s">
        <v>206</v>
      </c>
      <c r="D182" t="str">
        <f>"412927195505181426"</f>
        <v>412927195505181426</v>
      </c>
      <c r="E182" t="s">
        <v>12</v>
      </c>
      <c r="F182" t="str">
        <f>"201506"</f>
        <v>201506</v>
      </c>
      <c r="G182" t="s">
        <v>13</v>
      </c>
      <c r="H182" t="s">
        <v>14</v>
      </c>
      <c r="I182" t="str">
        <f>"109.12"</f>
        <v>109.12</v>
      </c>
      <c r="J182" t="s">
        <v>15</v>
      </c>
    </row>
    <row r="183" spans="1:10">
      <c r="A183" t="str">
        <f t="shared" si="14"/>
        <v>41132614012</v>
      </c>
      <c r="B183" t="s">
        <v>10</v>
      </c>
      <c r="C183" t="s">
        <v>207</v>
      </c>
      <c r="D183" t="s">
        <v>208</v>
      </c>
      <c r="E183" t="s">
        <v>12</v>
      </c>
      <c r="F183" t="str">
        <f>"201409"</f>
        <v>201409</v>
      </c>
      <c r="G183" t="s">
        <v>13</v>
      </c>
      <c r="H183" t="s">
        <v>14</v>
      </c>
      <c r="I183" t="str">
        <f>"105.89"</f>
        <v>105.89</v>
      </c>
      <c r="J183" t="s">
        <v>15</v>
      </c>
    </row>
    <row r="184" spans="1:10">
      <c r="A184" t="str">
        <f t="shared" si="14"/>
        <v>41132614012</v>
      </c>
      <c r="B184" t="s">
        <v>10</v>
      </c>
      <c r="C184" t="s">
        <v>209</v>
      </c>
      <c r="D184" t="str">
        <f>"412927195701151427"</f>
        <v>412927195701151427</v>
      </c>
      <c r="E184" t="s">
        <v>12</v>
      </c>
      <c r="F184" t="str">
        <f>"201702"</f>
        <v>201702</v>
      </c>
      <c r="G184" t="s">
        <v>13</v>
      </c>
      <c r="H184" t="s">
        <v>14</v>
      </c>
      <c r="I184" t="str">
        <f>"103.2"</f>
        <v>103.2</v>
      </c>
      <c r="J184" t="s">
        <v>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楠  娃</cp:lastModifiedBy>
  <dcterms:created xsi:type="dcterms:W3CDTF">2019-08-27T00:45:00Z</dcterms:created>
  <dcterms:modified xsi:type="dcterms:W3CDTF">2019-08-27T00:46:17Z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